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5480" windowHeight="6675" tabRatio="631"/>
  </bookViews>
  <sheets>
    <sheet name="εσοδ-εξοδ" sheetId="2" r:id="rId1"/>
    <sheet name="επενδυσεις" sheetId="7" r:id="rId2"/>
  </sheets>
  <definedNames>
    <definedName name="_xlnm.Print_Area" localSheetId="1">επενδυσεις!$A$1:$J$78</definedName>
    <definedName name="_xlnm.Print_Titles" localSheetId="0">'εσοδ-εξοδ'!$3:$3</definedName>
  </definedNames>
  <calcPr calcId="125725"/>
</workbook>
</file>

<file path=xl/calcChain.xml><?xml version="1.0" encoding="utf-8"?>
<calcChain xmlns="http://schemas.openxmlformats.org/spreadsheetml/2006/main">
  <c r="G66" i="7"/>
  <c r="J66" s="1"/>
  <c r="J64"/>
  <c r="J65"/>
  <c r="C67"/>
  <c r="D67"/>
  <c r="E67"/>
  <c r="F67"/>
  <c r="H67"/>
  <c r="I67"/>
  <c r="H346" i="2"/>
  <c r="H153"/>
  <c r="H48" i="7"/>
  <c r="J48" s="1"/>
  <c r="G57"/>
  <c r="G47"/>
  <c r="J47" s="1"/>
  <c r="I57"/>
  <c r="H57"/>
  <c r="J56"/>
  <c r="J55"/>
  <c r="H49"/>
  <c r="J51"/>
  <c r="J50"/>
  <c r="J45"/>
  <c r="J46"/>
  <c r="J44"/>
  <c r="J43"/>
  <c r="H23"/>
  <c r="H354" i="2"/>
  <c r="I354"/>
  <c r="J354"/>
  <c r="G354"/>
  <c r="H281"/>
  <c r="I281"/>
  <c r="I153"/>
  <c r="I23" i="7"/>
  <c r="H384" i="2"/>
  <c r="I384"/>
  <c r="H381"/>
  <c r="I381"/>
  <c r="H377"/>
  <c r="I377"/>
  <c r="J368"/>
  <c r="H360"/>
  <c r="I360"/>
  <c r="H352"/>
  <c r="I352"/>
  <c r="J352"/>
  <c r="H349"/>
  <c r="I349"/>
  <c r="H338"/>
  <c r="I338"/>
  <c r="H335"/>
  <c r="I335"/>
  <c r="H328"/>
  <c r="I328"/>
  <c r="H323"/>
  <c r="I323"/>
  <c r="H319"/>
  <c r="I319"/>
  <c r="H311"/>
  <c r="I311"/>
  <c r="H298"/>
  <c r="I298"/>
  <c r="H294"/>
  <c r="I294"/>
  <c r="H289"/>
  <c r="I289"/>
  <c r="H277"/>
  <c r="I277"/>
  <c r="J275"/>
  <c r="H267"/>
  <c r="I267"/>
  <c r="H261"/>
  <c r="I261"/>
  <c r="J253"/>
  <c r="H250"/>
  <c r="I250"/>
  <c r="J245"/>
  <c r="H199"/>
  <c r="I199"/>
  <c r="H195"/>
  <c r="I195"/>
  <c r="H163"/>
  <c r="I163"/>
  <c r="J156"/>
  <c r="J157"/>
  <c r="J158"/>
  <c r="J159"/>
  <c r="J160"/>
  <c r="H146"/>
  <c r="I146"/>
  <c r="H143"/>
  <c r="I143"/>
  <c r="H135"/>
  <c r="I135"/>
  <c r="H126"/>
  <c r="I126"/>
  <c r="J102"/>
  <c r="J117"/>
  <c r="J124"/>
  <c r="H55"/>
  <c r="H57" s="1"/>
  <c r="H76" i="7"/>
  <c r="I76"/>
  <c r="H72"/>
  <c r="I72"/>
  <c r="H62"/>
  <c r="I62"/>
  <c r="H37"/>
  <c r="I37"/>
  <c r="J31"/>
  <c r="J33"/>
  <c r="J35"/>
  <c r="J36"/>
  <c r="H28"/>
  <c r="I28"/>
  <c r="J13"/>
  <c r="J14"/>
  <c r="J16"/>
  <c r="H10" i="2"/>
  <c r="I10"/>
  <c r="H76"/>
  <c r="I76"/>
  <c r="H72"/>
  <c r="I72"/>
  <c r="H68"/>
  <c r="I68"/>
  <c r="I60"/>
  <c r="I57"/>
  <c r="H52"/>
  <c r="I52"/>
  <c r="H49"/>
  <c r="I49"/>
  <c r="J49"/>
  <c r="H45"/>
  <c r="I45"/>
  <c r="H40"/>
  <c r="I40"/>
  <c r="H35"/>
  <c r="I35"/>
  <c r="J35"/>
  <c r="G35"/>
  <c r="H32"/>
  <c r="I32"/>
  <c r="H29"/>
  <c r="I29"/>
  <c r="J29"/>
  <c r="H26"/>
  <c r="I26"/>
  <c r="H19"/>
  <c r="I19"/>
  <c r="H7"/>
  <c r="I7"/>
  <c r="H60"/>
  <c r="H52" i="7" l="1"/>
  <c r="G52"/>
  <c r="J49"/>
  <c r="J52" s="1"/>
  <c r="J57"/>
  <c r="I262" i="2"/>
  <c r="I385"/>
  <c r="I336"/>
  <c r="H147"/>
  <c r="I147"/>
  <c r="I386"/>
  <c r="H385"/>
  <c r="H386" s="1"/>
  <c r="H336"/>
  <c r="H262"/>
  <c r="H355" s="1"/>
  <c r="H73" i="7"/>
  <c r="H38"/>
  <c r="I38"/>
  <c r="I73"/>
  <c r="H36" i="2"/>
  <c r="H61" s="1"/>
  <c r="I77"/>
  <c r="I78" s="1"/>
  <c r="H77"/>
  <c r="H78" s="1"/>
  <c r="I36"/>
  <c r="I61" s="1"/>
  <c r="G11" i="7"/>
  <c r="J11" s="1"/>
  <c r="G12"/>
  <c r="J12" s="1"/>
  <c r="G15"/>
  <c r="J15" s="1"/>
  <c r="G17"/>
  <c r="J17" s="1"/>
  <c r="G18"/>
  <c r="J18" s="1"/>
  <c r="G19"/>
  <c r="J19" s="1"/>
  <c r="G20"/>
  <c r="J20" s="1"/>
  <c r="G21"/>
  <c r="J21" s="1"/>
  <c r="F23"/>
  <c r="G10"/>
  <c r="F37"/>
  <c r="F28"/>
  <c r="F126" i="2"/>
  <c r="F76"/>
  <c r="F72"/>
  <c r="F68"/>
  <c r="F60"/>
  <c r="F57"/>
  <c r="F52"/>
  <c r="F49"/>
  <c r="F45"/>
  <c r="F40"/>
  <c r="F35"/>
  <c r="F32"/>
  <c r="F29"/>
  <c r="F26"/>
  <c r="F19"/>
  <c r="F10"/>
  <c r="F7"/>
  <c r="F76" i="7"/>
  <c r="G75"/>
  <c r="J75" s="1"/>
  <c r="J76" s="1"/>
  <c r="F72"/>
  <c r="G70"/>
  <c r="J70" s="1"/>
  <c r="G63"/>
  <c r="F62"/>
  <c r="G61"/>
  <c r="E76"/>
  <c r="E72"/>
  <c r="E62"/>
  <c r="E37"/>
  <c r="E28"/>
  <c r="E23"/>
  <c r="E76" i="2"/>
  <c r="E72"/>
  <c r="E68"/>
  <c r="E60"/>
  <c r="E57"/>
  <c r="E52"/>
  <c r="E49"/>
  <c r="E45"/>
  <c r="E40"/>
  <c r="E35"/>
  <c r="E32"/>
  <c r="E29"/>
  <c r="E26"/>
  <c r="E19"/>
  <c r="E10"/>
  <c r="E7"/>
  <c r="E126"/>
  <c r="E135"/>
  <c r="E143"/>
  <c r="E146"/>
  <c r="E153"/>
  <c r="E163"/>
  <c r="E195"/>
  <c r="E199"/>
  <c r="E250"/>
  <c r="E261"/>
  <c r="E267"/>
  <c r="E277"/>
  <c r="E281"/>
  <c r="E289"/>
  <c r="E294"/>
  <c r="E298"/>
  <c r="E311"/>
  <c r="E319"/>
  <c r="E323"/>
  <c r="E328"/>
  <c r="E335"/>
  <c r="E338"/>
  <c r="E346"/>
  <c r="E349"/>
  <c r="E352"/>
  <c r="E360"/>
  <c r="E377"/>
  <c r="E381"/>
  <c r="E384"/>
  <c r="G150"/>
  <c r="D208"/>
  <c r="G208" s="1"/>
  <c r="J208" s="1"/>
  <c r="D334"/>
  <c r="G334" s="1"/>
  <c r="J334" s="1"/>
  <c r="D239"/>
  <c r="G244"/>
  <c r="J244" s="1"/>
  <c r="G243"/>
  <c r="J243" s="1"/>
  <c r="G242"/>
  <c r="J242" s="1"/>
  <c r="G71" i="7"/>
  <c r="J71" s="1"/>
  <c r="G32"/>
  <c r="J32" s="1"/>
  <c r="G30"/>
  <c r="J30" s="1"/>
  <c r="G27"/>
  <c r="J27" s="1"/>
  <c r="G26"/>
  <c r="J26" s="1"/>
  <c r="G22"/>
  <c r="J22" s="1"/>
  <c r="D76"/>
  <c r="D72"/>
  <c r="D62"/>
  <c r="D37"/>
  <c r="D28"/>
  <c r="D23"/>
  <c r="G383" i="2"/>
  <c r="J383" s="1"/>
  <c r="J384" s="1"/>
  <c r="G380"/>
  <c r="J380" s="1"/>
  <c r="G379"/>
  <c r="J379" s="1"/>
  <c r="G363"/>
  <c r="J363" s="1"/>
  <c r="G364"/>
  <c r="J364" s="1"/>
  <c r="G365"/>
  <c r="J365" s="1"/>
  <c r="G366"/>
  <c r="J366" s="1"/>
  <c r="G367"/>
  <c r="J367" s="1"/>
  <c r="G369"/>
  <c r="J369" s="1"/>
  <c r="G370"/>
  <c r="J370" s="1"/>
  <c r="G371"/>
  <c r="J371" s="1"/>
  <c r="G372"/>
  <c r="J372" s="1"/>
  <c r="G373"/>
  <c r="J373" s="1"/>
  <c r="G374"/>
  <c r="J374" s="1"/>
  <c r="G375"/>
  <c r="J375" s="1"/>
  <c r="G376"/>
  <c r="J376" s="1"/>
  <c r="G362"/>
  <c r="J362" s="1"/>
  <c r="G359"/>
  <c r="J359" s="1"/>
  <c r="J360" s="1"/>
  <c r="G351"/>
  <c r="G352" s="1"/>
  <c r="G348"/>
  <c r="G341"/>
  <c r="I341" s="1"/>
  <c r="I346" s="1"/>
  <c r="I355" s="1"/>
  <c r="G342"/>
  <c r="G343"/>
  <c r="J343" s="1"/>
  <c r="G344"/>
  <c r="J344" s="1"/>
  <c r="G340"/>
  <c r="G337"/>
  <c r="G331"/>
  <c r="J331" s="1"/>
  <c r="G332"/>
  <c r="J332" s="1"/>
  <c r="G333"/>
  <c r="J333" s="1"/>
  <c r="G330"/>
  <c r="J330" s="1"/>
  <c r="G326"/>
  <c r="J326" s="1"/>
  <c r="G327"/>
  <c r="J327" s="1"/>
  <c r="G325"/>
  <c r="J325" s="1"/>
  <c r="G322"/>
  <c r="G321"/>
  <c r="J321" s="1"/>
  <c r="G315"/>
  <c r="J315" s="1"/>
  <c r="G316"/>
  <c r="J316" s="1"/>
  <c r="G317"/>
  <c r="J317" s="1"/>
  <c r="G318"/>
  <c r="J318" s="1"/>
  <c r="G314"/>
  <c r="J314" s="1"/>
  <c r="G301"/>
  <c r="J301" s="1"/>
  <c r="G302"/>
  <c r="J302" s="1"/>
  <c r="G303"/>
  <c r="J303" s="1"/>
  <c r="G305"/>
  <c r="J305" s="1"/>
  <c r="G306"/>
  <c r="J306" s="1"/>
  <c r="G307"/>
  <c r="J307" s="1"/>
  <c r="G308"/>
  <c r="J308" s="1"/>
  <c r="G309"/>
  <c r="J309" s="1"/>
  <c r="G310"/>
  <c r="J310" s="1"/>
  <c r="G300"/>
  <c r="J300" s="1"/>
  <c r="G297"/>
  <c r="G293"/>
  <c r="J293" s="1"/>
  <c r="G292"/>
  <c r="G284"/>
  <c r="J284" s="1"/>
  <c r="G285"/>
  <c r="J285" s="1"/>
  <c r="G286"/>
  <c r="J286" s="1"/>
  <c r="G287"/>
  <c r="J287" s="1"/>
  <c r="G288"/>
  <c r="J288" s="1"/>
  <c r="G283"/>
  <c r="J283" s="1"/>
  <c r="G280"/>
  <c r="G272"/>
  <c r="J272" s="1"/>
  <c r="G273"/>
  <c r="J273" s="1"/>
  <c r="G274"/>
  <c r="J274" s="1"/>
  <c r="G276"/>
  <c r="J276" s="1"/>
  <c r="G271"/>
  <c r="J271" s="1"/>
  <c r="G265"/>
  <c r="J265" s="1"/>
  <c r="G266"/>
  <c r="J266" s="1"/>
  <c r="G264"/>
  <c r="J264" s="1"/>
  <c r="G254"/>
  <c r="J254" s="1"/>
  <c r="G255"/>
  <c r="J255" s="1"/>
  <c r="G256"/>
  <c r="J256" s="1"/>
  <c r="G257"/>
  <c r="J257" s="1"/>
  <c r="G258"/>
  <c r="J258" s="1"/>
  <c r="G259"/>
  <c r="J259" s="1"/>
  <c r="G260"/>
  <c r="J260" s="1"/>
  <c r="G252"/>
  <c r="J252" s="1"/>
  <c r="G246"/>
  <c r="J246" s="1"/>
  <c r="G247"/>
  <c r="J247" s="1"/>
  <c r="G248"/>
  <c r="J248" s="1"/>
  <c r="G249"/>
  <c r="J249" s="1"/>
  <c r="G235"/>
  <c r="J235" s="1"/>
  <c r="G236"/>
  <c r="J236" s="1"/>
  <c r="G237"/>
  <c r="J237" s="1"/>
  <c r="G238"/>
  <c r="J238" s="1"/>
  <c r="G240"/>
  <c r="J240" s="1"/>
  <c r="G241"/>
  <c r="J241" s="1"/>
  <c r="G203"/>
  <c r="J203" s="1"/>
  <c r="G204"/>
  <c r="J204" s="1"/>
  <c r="G205"/>
  <c r="J205" s="1"/>
  <c r="G206"/>
  <c r="J206" s="1"/>
  <c r="G207"/>
  <c r="J207" s="1"/>
  <c r="G209"/>
  <c r="J209" s="1"/>
  <c r="G210"/>
  <c r="J210" s="1"/>
  <c r="G211"/>
  <c r="J211" s="1"/>
  <c r="G212"/>
  <c r="J212" s="1"/>
  <c r="G213"/>
  <c r="J213" s="1"/>
  <c r="G214"/>
  <c r="J214" s="1"/>
  <c r="G215"/>
  <c r="J215" s="1"/>
  <c r="G216"/>
  <c r="J216" s="1"/>
  <c r="G217"/>
  <c r="J217" s="1"/>
  <c r="G218"/>
  <c r="J218" s="1"/>
  <c r="G219"/>
  <c r="J219" s="1"/>
  <c r="G220"/>
  <c r="J220" s="1"/>
  <c r="G221"/>
  <c r="J221" s="1"/>
  <c r="G222"/>
  <c r="J222" s="1"/>
  <c r="G223"/>
  <c r="J223" s="1"/>
  <c r="G224"/>
  <c r="J224" s="1"/>
  <c r="G225"/>
  <c r="J225" s="1"/>
  <c r="G226"/>
  <c r="J226" s="1"/>
  <c r="G227"/>
  <c r="J227" s="1"/>
  <c r="G228"/>
  <c r="J228" s="1"/>
  <c r="G229"/>
  <c r="J229" s="1"/>
  <c r="G230"/>
  <c r="J230" s="1"/>
  <c r="G231"/>
  <c r="J231" s="1"/>
  <c r="G232"/>
  <c r="J232" s="1"/>
  <c r="G233"/>
  <c r="J233" s="1"/>
  <c r="G234"/>
  <c r="J234" s="1"/>
  <c r="G202"/>
  <c r="J202" s="1"/>
  <c r="G198"/>
  <c r="J198" s="1"/>
  <c r="G197"/>
  <c r="J197" s="1"/>
  <c r="G166"/>
  <c r="J166" s="1"/>
  <c r="G167"/>
  <c r="J167" s="1"/>
  <c r="G168"/>
  <c r="J168" s="1"/>
  <c r="G169"/>
  <c r="J169" s="1"/>
  <c r="G170"/>
  <c r="J170" s="1"/>
  <c r="G171"/>
  <c r="J171" s="1"/>
  <c r="G172"/>
  <c r="J172" s="1"/>
  <c r="G173"/>
  <c r="J173" s="1"/>
  <c r="G174"/>
  <c r="J174" s="1"/>
  <c r="G175"/>
  <c r="J175" s="1"/>
  <c r="G176"/>
  <c r="J176" s="1"/>
  <c r="G165"/>
  <c r="J165" s="1"/>
  <c r="G162"/>
  <c r="J162" s="1"/>
  <c r="G161"/>
  <c r="J161" s="1"/>
  <c r="G155"/>
  <c r="J155" s="1"/>
  <c r="G151"/>
  <c r="J151" s="1"/>
  <c r="G152"/>
  <c r="J152" s="1"/>
  <c r="G145"/>
  <c r="J145" s="1"/>
  <c r="J146" s="1"/>
  <c r="G138"/>
  <c r="J138" s="1"/>
  <c r="G139"/>
  <c r="J139" s="1"/>
  <c r="G140"/>
  <c r="J140" s="1"/>
  <c r="G141"/>
  <c r="J141" s="1"/>
  <c r="G142"/>
  <c r="J142" s="1"/>
  <c r="G137"/>
  <c r="J137" s="1"/>
  <c r="G129"/>
  <c r="J129" s="1"/>
  <c r="G130"/>
  <c r="J130" s="1"/>
  <c r="G131"/>
  <c r="J131" s="1"/>
  <c r="G132"/>
  <c r="J132" s="1"/>
  <c r="G133"/>
  <c r="J133" s="1"/>
  <c r="G134"/>
  <c r="J134" s="1"/>
  <c r="G128"/>
  <c r="J128" s="1"/>
  <c r="G84"/>
  <c r="J84" s="1"/>
  <c r="G85"/>
  <c r="J85" s="1"/>
  <c r="G87"/>
  <c r="J87" s="1"/>
  <c r="G88"/>
  <c r="J88" s="1"/>
  <c r="G89"/>
  <c r="J89" s="1"/>
  <c r="G90"/>
  <c r="J90" s="1"/>
  <c r="G91"/>
  <c r="J91" s="1"/>
  <c r="G92"/>
  <c r="J92" s="1"/>
  <c r="G93"/>
  <c r="J93" s="1"/>
  <c r="G94"/>
  <c r="J94" s="1"/>
  <c r="G95"/>
  <c r="J95" s="1"/>
  <c r="G96"/>
  <c r="J96" s="1"/>
  <c r="G97"/>
  <c r="J97" s="1"/>
  <c r="G98"/>
  <c r="J98" s="1"/>
  <c r="G99"/>
  <c r="J99" s="1"/>
  <c r="G100"/>
  <c r="J100" s="1"/>
  <c r="G101"/>
  <c r="J101" s="1"/>
  <c r="G103"/>
  <c r="J103" s="1"/>
  <c r="G104"/>
  <c r="J104" s="1"/>
  <c r="G105"/>
  <c r="J105" s="1"/>
  <c r="G106"/>
  <c r="J106" s="1"/>
  <c r="G107"/>
  <c r="J107" s="1"/>
  <c r="G108"/>
  <c r="J108" s="1"/>
  <c r="G109"/>
  <c r="J109" s="1"/>
  <c r="G110"/>
  <c r="J110" s="1"/>
  <c r="G111"/>
  <c r="J111" s="1"/>
  <c r="G112"/>
  <c r="J112" s="1"/>
  <c r="G113"/>
  <c r="J113" s="1"/>
  <c r="G114"/>
  <c r="J114" s="1"/>
  <c r="G115"/>
  <c r="J115" s="1"/>
  <c r="G116"/>
  <c r="J116" s="1"/>
  <c r="G118"/>
  <c r="J118" s="1"/>
  <c r="G119"/>
  <c r="J119" s="1"/>
  <c r="G120"/>
  <c r="J120" s="1"/>
  <c r="G121"/>
  <c r="J121" s="1"/>
  <c r="G122"/>
  <c r="J122" s="1"/>
  <c r="G123"/>
  <c r="J123" s="1"/>
  <c r="G125"/>
  <c r="J125" s="1"/>
  <c r="G83"/>
  <c r="G75"/>
  <c r="J75" s="1"/>
  <c r="G74"/>
  <c r="J74" s="1"/>
  <c r="G71"/>
  <c r="J71" s="1"/>
  <c r="G70"/>
  <c r="G66"/>
  <c r="J66" s="1"/>
  <c r="G67"/>
  <c r="J67" s="1"/>
  <c r="G65"/>
  <c r="J65" s="1"/>
  <c r="G59"/>
  <c r="G56"/>
  <c r="J56" s="1"/>
  <c r="J57" s="1"/>
  <c r="G55"/>
  <c r="G51"/>
  <c r="G48"/>
  <c r="G49" s="1"/>
  <c r="G44"/>
  <c r="J44" s="1"/>
  <c r="G43"/>
  <c r="J43" s="1"/>
  <c r="G39"/>
  <c r="G31"/>
  <c r="J31" s="1"/>
  <c r="J32" s="1"/>
  <c r="G28"/>
  <c r="G29" s="1"/>
  <c r="G22"/>
  <c r="J22" s="1"/>
  <c r="G23"/>
  <c r="J23" s="1"/>
  <c r="G24"/>
  <c r="J24" s="1"/>
  <c r="G25"/>
  <c r="J25" s="1"/>
  <c r="G21"/>
  <c r="J21" s="1"/>
  <c r="G14"/>
  <c r="J14" s="1"/>
  <c r="G15"/>
  <c r="J15" s="1"/>
  <c r="G16"/>
  <c r="J16" s="1"/>
  <c r="G17"/>
  <c r="J17" s="1"/>
  <c r="G18"/>
  <c r="J18" s="1"/>
  <c r="G13"/>
  <c r="G9"/>
  <c r="G6"/>
  <c r="D281"/>
  <c r="D10"/>
  <c r="G384"/>
  <c r="G360"/>
  <c r="D384"/>
  <c r="D381"/>
  <c r="D377"/>
  <c r="D360"/>
  <c r="D352"/>
  <c r="D349"/>
  <c r="D346"/>
  <c r="D338"/>
  <c r="D328"/>
  <c r="D323"/>
  <c r="D319"/>
  <c r="D311"/>
  <c r="D298"/>
  <c r="D294"/>
  <c r="D289"/>
  <c r="D277"/>
  <c r="D267"/>
  <c r="D261"/>
  <c r="D199"/>
  <c r="D195"/>
  <c r="D163"/>
  <c r="D153"/>
  <c r="D146"/>
  <c r="D143"/>
  <c r="D135"/>
  <c r="D126"/>
  <c r="D76"/>
  <c r="D72"/>
  <c r="D68"/>
  <c r="D60"/>
  <c r="D57"/>
  <c r="D52"/>
  <c r="D49"/>
  <c r="D45"/>
  <c r="D40"/>
  <c r="D35"/>
  <c r="D32"/>
  <c r="D29"/>
  <c r="D26"/>
  <c r="D19"/>
  <c r="D7"/>
  <c r="C277"/>
  <c r="C76" i="7"/>
  <c r="C384" i="2"/>
  <c r="C76"/>
  <c r="C57"/>
  <c r="C377"/>
  <c r="C86"/>
  <c r="G86" s="1"/>
  <c r="J86" s="1"/>
  <c r="C345"/>
  <c r="G345" s="1"/>
  <c r="C328"/>
  <c r="C323"/>
  <c r="C298"/>
  <c r="C294"/>
  <c r="C289"/>
  <c r="C381"/>
  <c r="C146"/>
  <c r="C199"/>
  <c r="C338"/>
  <c r="C250"/>
  <c r="C360"/>
  <c r="C23" i="7"/>
  <c r="C37"/>
  <c r="C261" i="2"/>
  <c r="C195"/>
  <c r="C163"/>
  <c r="C135"/>
  <c r="C153"/>
  <c r="C352"/>
  <c r="C349"/>
  <c r="C267"/>
  <c r="C62" i="7"/>
  <c r="J63" l="1"/>
  <c r="J67" s="1"/>
  <c r="G67"/>
  <c r="J381" i="2"/>
  <c r="J135"/>
  <c r="J163"/>
  <c r="J289"/>
  <c r="J346"/>
  <c r="G323"/>
  <c r="J322"/>
  <c r="J323" s="1"/>
  <c r="G338"/>
  <c r="J337"/>
  <c r="J338" s="1"/>
  <c r="J335"/>
  <c r="H79"/>
  <c r="G298"/>
  <c r="J297"/>
  <c r="J298" s="1"/>
  <c r="G281"/>
  <c r="J280"/>
  <c r="J281" s="1"/>
  <c r="G349"/>
  <c r="J348"/>
  <c r="J349" s="1"/>
  <c r="J143"/>
  <c r="J147" s="1"/>
  <c r="J195"/>
  <c r="J199"/>
  <c r="J267"/>
  <c r="J319"/>
  <c r="J377"/>
  <c r="J385" s="1"/>
  <c r="J386" s="1"/>
  <c r="G294"/>
  <c r="J292"/>
  <c r="J294" s="1"/>
  <c r="G146"/>
  <c r="J126"/>
  <c r="J153"/>
  <c r="J261"/>
  <c r="J277"/>
  <c r="J328"/>
  <c r="H58" i="7"/>
  <c r="I58"/>
  <c r="I77" s="1"/>
  <c r="I78" s="1"/>
  <c r="F38"/>
  <c r="F57"/>
  <c r="F73"/>
  <c r="J37"/>
  <c r="E73"/>
  <c r="G23"/>
  <c r="J23"/>
  <c r="F52"/>
  <c r="G62"/>
  <c r="J61"/>
  <c r="G28"/>
  <c r="J28"/>
  <c r="E57"/>
  <c r="G72"/>
  <c r="G76"/>
  <c r="G37"/>
  <c r="J72"/>
  <c r="E77" i="2"/>
  <c r="E78" s="1"/>
  <c r="F36"/>
  <c r="G60"/>
  <c r="J59"/>
  <c r="J60" s="1"/>
  <c r="G153"/>
  <c r="F77"/>
  <c r="F78" s="1"/>
  <c r="I79"/>
  <c r="G10"/>
  <c r="J9"/>
  <c r="J10" s="1"/>
  <c r="G40"/>
  <c r="J39"/>
  <c r="J40" s="1"/>
  <c r="G52"/>
  <c r="J51"/>
  <c r="J52" s="1"/>
  <c r="G32"/>
  <c r="J19"/>
  <c r="J68"/>
  <c r="G72"/>
  <c r="J70"/>
  <c r="J72" s="1"/>
  <c r="G7"/>
  <c r="J6"/>
  <c r="J7" s="1"/>
  <c r="G76"/>
  <c r="J76"/>
  <c r="J26"/>
  <c r="J45"/>
  <c r="G319"/>
  <c r="G328"/>
  <c r="E36"/>
  <c r="E52" i="7"/>
  <c r="E38"/>
  <c r="D73"/>
  <c r="G289" i="2"/>
  <c r="E147"/>
  <c r="E262"/>
  <c r="E336"/>
  <c r="E385"/>
  <c r="G346"/>
  <c r="G199"/>
  <c r="G261"/>
  <c r="G267"/>
  <c r="G68"/>
  <c r="G77" s="1"/>
  <c r="G78" s="1"/>
  <c r="G195"/>
  <c r="G19"/>
  <c r="G45"/>
  <c r="G57"/>
  <c r="G135"/>
  <c r="G143"/>
  <c r="G377"/>
  <c r="G26"/>
  <c r="D250"/>
  <c r="D262" s="1"/>
  <c r="G239"/>
  <c r="D335"/>
  <c r="D336" s="1"/>
  <c r="G335"/>
  <c r="G126"/>
  <c r="G277"/>
  <c r="D57" i="7"/>
  <c r="D38"/>
  <c r="G381" i="2"/>
  <c r="G385" s="1"/>
  <c r="G386" s="1"/>
  <c r="G163"/>
  <c r="D385"/>
  <c r="D386" s="1"/>
  <c r="D147"/>
  <c r="D77"/>
  <c r="D36"/>
  <c r="C385"/>
  <c r="C126"/>
  <c r="C346"/>
  <c r="C262"/>
  <c r="C304"/>
  <c r="C57" i="7"/>
  <c r="C72"/>
  <c r="E61" i="2" l="1"/>
  <c r="J62" i="7"/>
  <c r="J73" s="1"/>
  <c r="F79" i="2"/>
  <c r="G250"/>
  <c r="G262" s="1"/>
  <c r="J239"/>
  <c r="J250" s="1"/>
  <c r="J262" s="1"/>
  <c r="G73" i="7"/>
  <c r="F77"/>
  <c r="G38"/>
  <c r="J38"/>
  <c r="J77" i="2"/>
  <c r="J78" s="1"/>
  <c r="F61"/>
  <c r="J36"/>
  <c r="J61" s="1"/>
  <c r="E79"/>
  <c r="E77" i="7"/>
  <c r="G147" i="2"/>
  <c r="E386"/>
  <c r="E355"/>
  <c r="G36"/>
  <c r="G61" s="1"/>
  <c r="C311"/>
  <c r="G304"/>
  <c r="D78"/>
  <c r="D61"/>
  <c r="D52" i="7"/>
  <c r="D79" i="2"/>
  <c r="D355"/>
  <c r="C73" i="7"/>
  <c r="C52" i="2"/>
  <c r="C45"/>
  <c r="C72"/>
  <c r="C35"/>
  <c r="C49"/>
  <c r="C32"/>
  <c r="C29"/>
  <c r="C26"/>
  <c r="C19"/>
  <c r="C68"/>
  <c r="C143"/>
  <c r="C147" s="1"/>
  <c r="C335"/>
  <c r="G311" l="1"/>
  <c r="G336" s="1"/>
  <c r="G355" s="1"/>
  <c r="J304"/>
  <c r="J311" s="1"/>
  <c r="J336" s="1"/>
  <c r="J355" s="1"/>
  <c r="G58" i="7"/>
  <c r="G77" s="1"/>
  <c r="J58"/>
  <c r="J77" s="1"/>
  <c r="J79" i="2"/>
  <c r="C52" i="7"/>
  <c r="G79" i="2"/>
  <c r="D77" i="7"/>
  <c r="C36" i="2"/>
  <c r="C77"/>
  <c r="C319"/>
  <c r="C60"/>
  <c r="C40"/>
  <c r="C7"/>
  <c r="J78" i="7" l="1"/>
  <c r="G78"/>
  <c r="C78" i="2"/>
  <c r="C336"/>
  <c r="C79"/>
  <c r="C61"/>
  <c r="C355" l="1"/>
  <c r="C28" i="7"/>
  <c r="C38" l="1"/>
  <c r="C386" i="2"/>
  <c r="C77" i="7" l="1"/>
  <c r="H77" l="1"/>
  <c r="H78" s="1"/>
</calcChain>
</file>

<file path=xl/comments1.xml><?xml version="1.0" encoding="utf-8"?>
<comments xmlns="http://schemas.openxmlformats.org/spreadsheetml/2006/main">
  <authors>
    <author>Administrator</author>
    <author>user</author>
    <author>sgi</author>
  </authors>
  <commentList>
    <comment ref="C84" authorId="0">
      <text>
        <r>
          <rPr>
            <sz val="8"/>
            <color indexed="81"/>
            <rFont val="Tahoma"/>
            <family val="2"/>
            <charset val="161"/>
          </rPr>
          <t xml:space="preserve">2010 με 5% αυξ </t>
        </r>
      </text>
    </comment>
    <comment ref="D84" authorId="0">
      <text>
        <r>
          <rPr>
            <sz val="8"/>
            <color indexed="81"/>
            <rFont val="Tahoma"/>
            <family val="2"/>
            <charset val="161"/>
          </rPr>
          <t xml:space="preserve">2010 με 5% αυξ </t>
        </r>
      </text>
    </comment>
    <comment ref="G84" authorId="0">
      <text>
        <r>
          <rPr>
            <sz val="8"/>
            <color indexed="81"/>
            <rFont val="Tahoma"/>
            <family val="2"/>
            <charset val="161"/>
          </rPr>
          <t xml:space="preserve">2010 με 5% αυξ </t>
        </r>
      </text>
    </comment>
    <comment ref="C217" authorId="0">
      <text>
        <r>
          <rPr>
            <b/>
            <sz val="8"/>
            <color indexed="81"/>
            <rFont val="Tahoma"/>
            <family val="2"/>
            <charset val="161"/>
          </rPr>
          <t>Administrator:</t>
        </r>
        <r>
          <rPr>
            <sz val="8"/>
            <color indexed="81"/>
            <rFont val="Tahoma"/>
            <family val="2"/>
            <charset val="161"/>
          </rPr>
          <t xml:space="preserve">
συντήρηση Η/Υ μηχανης φακελωσης ψυγεία αιρ κοντισιον</t>
        </r>
      </text>
    </comment>
    <comment ref="D217" authorId="0">
      <text>
        <r>
          <rPr>
            <b/>
            <sz val="8"/>
            <color indexed="81"/>
            <rFont val="Tahoma"/>
            <family val="2"/>
            <charset val="161"/>
          </rPr>
          <t>Administrator:</t>
        </r>
        <r>
          <rPr>
            <sz val="8"/>
            <color indexed="81"/>
            <rFont val="Tahoma"/>
            <family val="2"/>
            <charset val="161"/>
          </rPr>
          <t xml:space="preserve">
συντήρηση Η/Υ μηχανης φακελωσης ψυγεία αιρ κοντισιον</t>
        </r>
      </text>
    </comment>
    <comment ref="G217" authorId="0">
      <text>
        <r>
          <rPr>
            <b/>
            <sz val="8"/>
            <color indexed="81"/>
            <rFont val="Tahoma"/>
            <family val="2"/>
            <charset val="161"/>
          </rPr>
          <t>Administrator:</t>
        </r>
        <r>
          <rPr>
            <sz val="8"/>
            <color indexed="81"/>
            <rFont val="Tahoma"/>
            <family val="2"/>
            <charset val="161"/>
          </rPr>
          <t xml:space="preserve">
συντήρηση Η/Υ μηχανης φακελωσης ψυγεία αιρ κοντισιον</t>
        </r>
      </text>
    </comment>
    <comment ref="C260" authorId="1">
      <text>
        <r>
          <rPr>
            <b/>
            <sz val="8"/>
            <color indexed="81"/>
            <rFont val="Tahoma"/>
            <family val="2"/>
            <charset val="161"/>
          </rPr>
          <t>user:</t>
        </r>
        <r>
          <rPr>
            <sz val="8"/>
            <color indexed="81"/>
            <rFont val="Tahoma"/>
            <family val="2"/>
            <charset val="161"/>
          </rPr>
          <t xml:space="preserve">
ΝΟΜΟΤΕΛΕΙΑ 800,00 +ΝΈΟ ΣΙΤΕ 3000,00+</t>
        </r>
      </text>
    </comment>
    <comment ref="D260" authorId="1">
      <text>
        <r>
          <rPr>
            <b/>
            <sz val="8"/>
            <color indexed="81"/>
            <rFont val="Tahoma"/>
            <family val="2"/>
            <charset val="161"/>
          </rPr>
          <t>user:</t>
        </r>
        <r>
          <rPr>
            <sz val="8"/>
            <color indexed="81"/>
            <rFont val="Tahoma"/>
            <family val="2"/>
            <charset val="161"/>
          </rPr>
          <t xml:space="preserve">
ΝΟΜΟΤΕΛΕΙΑ 800,00 +ΝΈΟ ΣΙΤΕ 3000,00+</t>
        </r>
      </text>
    </comment>
    <comment ref="G260" authorId="1">
      <text>
        <r>
          <rPr>
            <b/>
            <sz val="8"/>
            <color indexed="81"/>
            <rFont val="Tahoma"/>
            <family val="2"/>
            <charset val="161"/>
          </rPr>
          <t>user:</t>
        </r>
        <r>
          <rPr>
            <sz val="8"/>
            <color indexed="81"/>
            <rFont val="Tahoma"/>
            <family val="2"/>
            <charset val="161"/>
          </rPr>
          <t xml:space="preserve">
ΝΟΜΟΤΕΛΕΙΑ 800,00 +ΝΈΟ ΣΙΤΕ 3000,00+</t>
        </r>
      </text>
    </comment>
    <comment ref="C301" authorId="2">
      <text>
        <r>
          <rPr>
            <b/>
            <sz val="8"/>
            <color indexed="81"/>
            <rFont val="Tahoma"/>
            <family val="2"/>
            <charset val="161"/>
          </rPr>
          <t>sgi:</t>
        </r>
        <r>
          <rPr>
            <sz val="8"/>
            <color indexed="81"/>
            <rFont val="Tahoma"/>
            <family val="2"/>
            <charset val="161"/>
          </rPr>
          <t xml:space="preserve">
χαρτι μελάνια τόνερ φακελλοι κλπ</t>
        </r>
      </text>
    </comment>
    <comment ref="D301" authorId="2">
      <text>
        <r>
          <rPr>
            <b/>
            <sz val="8"/>
            <color indexed="81"/>
            <rFont val="Tahoma"/>
            <family val="2"/>
            <charset val="161"/>
          </rPr>
          <t>sgi:</t>
        </r>
        <r>
          <rPr>
            <sz val="8"/>
            <color indexed="81"/>
            <rFont val="Tahoma"/>
            <family val="2"/>
            <charset val="161"/>
          </rPr>
          <t xml:space="preserve">
χαρτι μελάνια τόνερ φακελλοι κλπ</t>
        </r>
      </text>
    </comment>
    <comment ref="G301" authorId="2">
      <text>
        <r>
          <rPr>
            <b/>
            <sz val="8"/>
            <color indexed="81"/>
            <rFont val="Tahoma"/>
            <family val="2"/>
            <charset val="161"/>
          </rPr>
          <t>sgi:</t>
        </r>
        <r>
          <rPr>
            <sz val="8"/>
            <color indexed="81"/>
            <rFont val="Tahoma"/>
            <family val="2"/>
            <charset val="161"/>
          </rPr>
          <t xml:space="preserve">
χαρτι μελάνια τόνερ φακελλοι κλπ</t>
        </r>
      </text>
    </comment>
    <comment ref="C302" authorId="2">
      <text>
        <r>
          <rPr>
            <b/>
            <sz val="8"/>
            <color indexed="81"/>
            <rFont val="Tahoma"/>
            <family val="2"/>
            <charset val="161"/>
          </rPr>
          <t>sgi:</t>
        </r>
        <r>
          <rPr>
            <sz val="8"/>
            <color indexed="81"/>
            <rFont val="Tahoma"/>
            <family val="2"/>
            <charset val="161"/>
          </rPr>
          <t xml:space="preserve">
εκτυπωση εντυπων λογαριασμων</t>
        </r>
      </text>
    </comment>
    <comment ref="D302" authorId="2">
      <text>
        <r>
          <rPr>
            <b/>
            <sz val="8"/>
            <color indexed="81"/>
            <rFont val="Tahoma"/>
            <family val="2"/>
            <charset val="161"/>
          </rPr>
          <t>sgi:</t>
        </r>
        <r>
          <rPr>
            <sz val="8"/>
            <color indexed="81"/>
            <rFont val="Tahoma"/>
            <family val="2"/>
            <charset val="161"/>
          </rPr>
          <t xml:space="preserve">
εκτυπωση εντυπων λογαριασμων</t>
        </r>
      </text>
    </comment>
    <comment ref="G302" authorId="2">
      <text>
        <r>
          <rPr>
            <b/>
            <sz val="8"/>
            <color indexed="81"/>
            <rFont val="Tahoma"/>
            <family val="2"/>
            <charset val="161"/>
          </rPr>
          <t>sgi:</t>
        </r>
        <r>
          <rPr>
            <sz val="8"/>
            <color indexed="81"/>
            <rFont val="Tahoma"/>
            <family val="2"/>
            <charset val="161"/>
          </rPr>
          <t xml:space="preserve">
εκτυπωση εντυπων λογαριασμων</t>
        </r>
      </text>
    </comment>
  </commentList>
</comments>
</file>

<file path=xl/sharedStrings.xml><?xml version="1.0" encoding="utf-8"?>
<sst xmlns="http://schemas.openxmlformats.org/spreadsheetml/2006/main" count="842" uniqueCount="797">
  <si>
    <t>ΓΕΝΙΚΟ ΣΥΝΟΛΟ Κ.Α. 12</t>
  </si>
  <si>
    <t>ΓΕΝΙΚΟ ΣΥΝΟΛΟ Κ.Α. 13</t>
  </si>
  <si>
    <t>ΕΠΙΠΛΑ &amp; ΛΟΙΠΟΣ ΕΞΟΠΛΙΣΜΟΣ</t>
  </si>
  <si>
    <t>14.00</t>
  </si>
  <si>
    <t>Επιπλα (ακολουθεί ενδεικτική ανάλυση):</t>
  </si>
  <si>
    <t>14.01</t>
  </si>
  <si>
    <t>ΓΕΝΙΚΟ ΣΥΝΟΛΟ Κ.Α. 14</t>
  </si>
  <si>
    <t>14.03</t>
  </si>
  <si>
    <t>14.05</t>
  </si>
  <si>
    <t>Επιστημονικά όργανα</t>
  </si>
  <si>
    <t>14.09</t>
  </si>
  <si>
    <t>ΑΚΙΝΗΤΟΠΟΙΗΣΕΙΣ ΥΠΟ ΕΚΤΕΛΕΣΗ (ΕΡΓΑ)</t>
  </si>
  <si>
    <t>Εργα Υδρευσης</t>
  </si>
  <si>
    <t>Εξοδα πολυετούς απόσβεσης</t>
  </si>
  <si>
    <t>Σύνολο Κ.Α. 16.19</t>
  </si>
  <si>
    <t>ΓΕΝΙΚΟ ΣΥΝΟΛΟ ΜΕΛΕΤΩΝ (Κ.Α. 16)</t>
  </si>
  <si>
    <t>ΓΕΝΙΚΟ ΣΥΝΟΛΟ ΕΡΓΩΝ (ΑΚΙΝΗΤΟΠΟΙΗΣΕΩΝ ΥΠΟ ΕΚΤΕΛΕΣΗ - Κ.Α. 15)</t>
  </si>
  <si>
    <t>Β. ΠΡΟΓΡΑΜΜΑ ΕΚΤΕΛΕΣΤΕΩΝ ΕΡΓΩΝ</t>
  </si>
  <si>
    <t>Μηχανήματα</t>
  </si>
  <si>
    <t>Σκεύη</t>
  </si>
  <si>
    <t>Λοιπός εξοπλισμός</t>
  </si>
  <si>
    <t>1. ΣΥΝΕΧΙΖΟΜΕΝΑ ΕΡΓΑ (πίνακας Α Τεχν. Προγράμματος)</t>
  </si>
  <si>
    <t>13.02</t>
  </si>
  <si>
    <t>Αυτοκίνητα φορτηγά-Ρυμούλκες-Ειδικής χρήσεως</t>
  </si>
  <si>
    <t>62.07</t>
  </si>
  <si>
    <t>Επισκευές &amp; συντηρήσεις</t>
  </si>
  <si>
    <t>Εδαφικών εκτάσεων</t>
  </si>
  <si>
    <t>Κτιρίων - Εγκαταστάσεων κτιρίων</t>
  </si>
  <si>
    <t>Μηχανημάτων - Τεχνικών εγκαταστάσεων</t>
  </si>
  <si>
    <t>ΕΣΟΔΑ ΑΠΟ ΠΑΡΟΧΗ ΥΠΗΡΕΣΙΩΝ</t>
  </si>
  <si>
    <t>ΑΣΩΜΑΤΕΣ ΑΚΙΝΗΤΟΠΟΙΗΣΕΙΣ &amp; ΕΞΟΔΑ ΠΟΛΥΕΤΟΥΣ ΑΠΟΣΒΕΣΗΣ (Μελέτες, λογισμικά κλπ)</t>
  </si>
  <si>
    <t>82.01</t>
  </si>
  <si>
    <t>Σύνολο Κ.Α. 62.05</t>
  </si>
  <si>
    <t>Λοιπά ασφάλιστρα</t>
  </si>
  <si>
    <t>ΓΕΝΙΚΟ ΣΥΝΟΛΟ Κ.Α. 73</t>
  </si>
  <si>
    <t>ΕΣΟΔΑ ΠΑΡΕΠΟΜΕΝΩΝ ΑΣΧΟΛΙΩΝ</t>
  </si>
  <si>
    <t>75.00</t>
  </si>
  <si>
    <t>Εσοδα από παροχή υπηρεσιών σε τρίτους</t>
  </si>
  <si>
    <t>Εσοδα από δημοσιεύσεις διακηρύξεων</t>
  </si>
  <si>
    <t>Εσοδα από διανομή διακηρύξεων</t>
  </si>
  <si>
    <t>ΓΕΝΙΚΟ ΣΥΝΟΛΟ Κ.Α. 75</t>
  </si>
  <si>
    <t>ΕΣΟΔΑ ΚΕΦΑΛΑΙΩΝ</t>
  </si>
  <si>
    <t>Τόκοι καταθέσεων Τραπεζών</t>
  </si>
  <si>
    <t>ΓΕΝΙΚΟ ΣΥΝΟΛΟ Κ.Α. 76</t>
  </si>
  <si>
    <t>ΙΔΙΟΠΑΡΑΓΩΓΗ ΠΑΓΙΩΝ &amp; ΧΡΗΣ. ΠΡΟΒΛΕΨΕΙΣ ΕΚΜΕΤΑΛΕΥΣΗΣ</t>
  </si>
  <si>
    <t>78.00</t>
  </si>
  <si>
    <t>Ιδιοπαραγωγή &amp; βελτιώσεις παγίων</t>
  </si>
  <si>
    <t>81.01</t>
  </si>
  <si>
    <t>ΑΜΟΙΒΕΣ &amp; ΕΞΟΔΑ ΠΡΟΣΩΠΙΚΟΥ</t>
  </si>
  <si>
    <t>60.00</t>
  </si>
  <si>
    <t>Αμοιβές έμμισθου προσωπικού</t>
  </si>
  <si>
    <t>60.02</t>
  </si>
  <si>
    <t>Παρεπόμενες παροχές &amp; έξοδα προσωπικού</t>
  </si>
  <si>
    <t>60.03</t>
  </si>
  <si>
    <t>60.05</t>
  </si>
  <si>
    <t>Αποζημιώσεις απολύσεως ή εξόδου από την υπηρεσία</t>
  </si>
  <si>
    <t>ΓΕΝΙΚΟ ΣΥΝΟΛΟ Κ.Α. 60</t>
  </si>
  <si>
    <t>ΑΜΟΙΒΕΣ &amp; ΕΞΟΔΑ ΤΡΙΤΩΝ</t>
  </si>
  <si>
    <t>Αμοιβές &amp; έξοδα Δικηγόρων</t>
  </si>
  <si>
    <t>Αμοιβές &amp; έξοδα Συμβολαιογράφων</t>
  </si>
  <si>
    <t>Αμοιβές &amp; έξοδα Τεχνικών</t>
  </si>
  <si>
    <t>Αμοιβές &amp; έξοδα Ελεγκτών (ΣΟΛ)</t>
  </si>
  <si>
    <t>Αμοιβές &amp; έξοδα Ιατρών</t>
  </si>
  <si>
    <t>61.01</t>
  </si>
  <si>
    <t>Αμοιβές &amp; έξοδα μη ελευθέρων επαγγελματιών υποκείμενες σε παρακράτηση φόρου εισοδήματος</t>
  </si>
  <si>
    <t>Αμοιβές συνεδριάσεων μελών ΔΣ</t>
  </si>
  <si>
    <t>ΓΕΝΙΚΟ ΣΥΝΟΛΟ Κ.Α. 61</t>
  </si>
  <si>
    <t>ΠΑΡΟΧΕΣ ΤΡΙΤΩΝ</t>
  </si>
  <si>
    <t>62.00</t>
  </si>
  <si>
    <t>Ηλεκτρικό ρεύμα παραγωγής</t>
  </si>
  <si>
    <t>ΔΕΗ αντλιοστασίων-γεωτρήσεων ύδρευσης</t>
  </si>
  <si>
    <t>ΔΕΗ αντλιοστασίων αποχέτευσης</t>
  </si>
  <si>
    <t>ΔΕΗ Εγκατάστασης Επεξεργασίας Λυμάτων</t>
  </si>
  <si>
    <t>Σύνολο Κ.Α. 62.00</t>
  </si>
  <si>
    <t>62.03</t>
  </si>
  <si>
    <t>Τηλεπικοινωνίες</t>
  </si>
  <si>
    <t>Τηλεφωνικά-τηλεγραφικά</t>
  </si>
  <si>
    <t>Ταχυδρομικά</t>
  </si>
  <si>
    <t>Σύνολο Κ.Α. 62.03</t>
  </si>
  <si>
    <t>62.04</t>
  </si>
  <si>
    <t>Ενοίκια</t>
  </si>
  <si>
    <t>Σύνολο Κ.Α. 62.04</t>
  </si>
  <si>
    <t>62.05</t>
  </si>
  <si>
    <t>Ασφάλιστρα</t>
  </si>
  <si>
    <t>Ασφάλιστρα μεταφορικών μέσων</t>
  </si>
  <si>
    <t>Μεταφορικών μέσων</t>
  </si>
  <si>
    <t>Επίπλων &amp; λοιπού εξοπλισμού</t>
  </si>
  <si>
    <t>Λοιπών υλικών αγαθών</t>
  </si>
  <si>
    <t>Σύνολο Κ.Α. 62.07</t>
  </si>
  <si>
    <t>62.98</t>
  </si>
  <si>
    <t>Λοιπές παροχές τρίτων</t>
  </si>
  <si>
    <t>Φωτισμός (πλην ηλεκτρ. ενέργειας παραγωγής)</t>
  </si>
  <si>
    <t>Υδρευση (πλην ύδρευσης παραγωγής)</t>
  </si>
  <si>
    <t>Φωτοαντίγραφα</t>
  </si>
  <si>
    <t>Στολές - υποδήματα εργασίας</t>
  </si>
  <si>
    <t>Απολυμάνσεις-Απεντομώσεις</t>
  </si>
  <si>
    <t>Σύνολο Κ.Α. 62.98</t>
  </si>
  <si>
    <t>ΓΕΝΙΚΟ ΣΥΝΟΛΟ Κ.Α. 62</t>
  </si>
  <si>
    <t>ΦΟΡΟΙ - ΤΕΛΗ</t>
  </si>
  <si>
    <t>63.03</t>
  </si>
  <si>
    <t>Φόροι-τέλη κυκλοφορίας μεταφορικών μέσων</t>
  </si>
  <si>
    <t>63.98</t>
  </si>
  <si>
    <t>Διάφοροι φόροι - τέλη</t>
  </si>
  <si>
    <t>ΓΕΝΙΚΟ ΣΥΝΟΛΟ Κ.Α. 63</t>
  </si>
  <si>
    <t>ΔΙΑΦΟΡΑ ΕΞΟΔΑ</t>
  </si>
  <si>
    <t>64.00</t>
  </si>
  <si>
    <t>Εξοδα μεταφορών</t>
  </si>
  <si>
    <t>Σύνολο Κ.Α. 64.00</t>
  </si>
  <si>
    <t>64.01</t>
  </si>
  <si>
    <t>Εξοδα ταξιδιών</t>
  </si>
  <si>
    <t>64.02</t>
  </si>
  <si>
    <t>Εξοδα προβολής &amp; διαφήμισης</t>
  </si>
  <si>
    <t>Διαφημίσεις από τον τύπο</t>
  </si>
  <si>
    <t>Διαφημίσεις από το ραδιόφωνο &amp; τηλεόραση</t>
  </si>
  <si>
    <t>Εξοδα συνεδρίων-δεξιώσεων κλπ</t>
  </si>
  <si>
    <t>Εξοδα υποδοχής &amp; φιλοξενίας</t>
  </si>
  <si>
    <t>Εξοδα προβολής διά λοιπών μεθόδων</t>
  </si>
  <si>
    <t>Εξοδα έκδοσης ενημερωτικού δελτίου</t>
  </si>
  <si>
    <t>Σύνολο Κ.Α. 64.02</t>
  </si>
  <si>
    <t>64.05</t>
  </si>
  <si>
    <t>Συνδρομές - Εισφορές</t>
  </si>
  <si>
    <t>64.06</t>
  </si>
  <si>
    <t>Δωρεές - Επιχορηγήσεις</t>
  </si>
  <si>
    <t>64.07</t>
  </si>
  <si>
    <t>Εντυπα &amp; γραφική ύλη</t>
  </si>
  <si>
    <t>Γραφική ύλη &amp; λοιπά υλικά γραφείων</t>
  </si>
  <si>
    <t>Σύνολο Κ.Α. 64.07</t>
  </si>
  <si>
    <t>64.08</t>
  </si>
  <si>
    <t>Υλικά άμεσης ανάλωσης</t>
  </si>
  <si>
    <t>Υλικά καθαριότητας</t>
  </si>
  <si>
    <t>Υλικά φαρμακείου</t>
  </si>
  <si>
    <t>Λοιπά υλικά άμεσης ανάλωσης</t>
  </si>
  <si>
    <t>Σύνολο Κ.Α. 64.08</t>
  </si>
  <si>
    <t>64.09</t>
  </si>
  <si>
    <t>Εξοδα δημοσιεύσεων</t>
  </si>
  <si>
    <t>64.98</t>
  </si>
  <si>
    <t>Διάφορα έξοδα</t>
  </si>
  <si>
    <t>Δικαστικά &amp; έξοδα εξώδικων ενεργειών</t>
  </si>
  <si>
    <t>Εξοδα συμβολαιογράφων</t>
  </si>
  <si>
    <t>Αποζημιώσεις ζημιών σε τρίτους</t>
  </si>
  <si>
    <t>Διάφορα άλλα έξοδα</t>
  </si>
  <si>
    <t>Σύνολο Κ.Α. 64.98</t>
  </si>
  <si>
    <t>ΓΕΝΙΚΟ ΣΥΝΟΛΟ Κ.Α. 64</t>
  </si>
  <si>
    <t>ΤΟΚΟΙ &amp; ΣΥΝΑΦΗ ΕΞΟΔΑ</t>
  </si>
  <si>
    <t>ΑΠΟΣΒΕΣΕΙΣ ΠΑΓΙΩΝ ΣΤΟΙΧΕΙΩΝ ΕΝΣΩΜΑΤΩΜΕΝΕΣ ΣΤΟ ΛΕΙΤΟΥΡΓΙΚΟ ΚΟΣΤΟΣ</t>
  </si>
  <si>
    <t>66.00</t>
  </si>
  <si>
    <t>Αποσβέσεις εδαφικών εκτάσεων</t>
  </si>
  <si>
    <t>66.01</t>
  </si>
  <si>
    <t>Αποσβέσεις κτιρίων - εγκαταστάσεων κτιρίων</t>
  </si>
  <si>
    <t>66.02</t>
  </si>
  <si>
    <t>Αποσβέσεις μηχανημάτων - τεχνικών εγκαταστάσεων - λοιπού μηχανολογικού εξοπλισμού</t>
  </si>
  <si>
    <t>66.03</t>
  </si>
  <si>
    <t>Αποσβέσεις μεταφορικών μέσων</t>
  </si>
  <si>
    <t>66.04</t>
  </si>
  <si>
    <t>Αποσβέσεις επίπλων &amp; λοιπού εξοπλισμού</t>
  </si>
  <si>
    <t>66.05</t>
  </si>
  <si>
    <t>Αποσβέσεις εξόδων πολυετούς απόσβεσης</t>
  </si>
  <si>
    <t>ΓΕΝΙΚΟ ΣΥΝΟΛΟ Κ.Α. 66</t>
  </si>
  <si>
    <t>ΑΝΑΛΩΣΙΜΑ ΥΛΙΚΑ</t>
  </si>
  <si>
    <t>25.00</t>
  </si>
  <si>
    <t>Μικρά εργαλεία</t>
  </si>
  <si>
    <t>25.05</t>
  </si>
  <si>
    <t>Διάφορα αναλώσιμα υλικά</t>
  </si>
  <si>
    <t>25.06</t>
  </si>
  <si>
    <t>Οικοδομικά υλικά</t>
  </si>
  <si>
    <t>ΓΕΝΙΚΟ ΣΥΝΟΛΟ Κ.Α. 25</t>
  </si>
  <si>
    <t>Σύνολο Κ.Α. 25.05</t>
  </si>
  <si>
    <t>Σύνολο Κ.Α. 25.06</t>
  </si>
  <si>
    <t>ΣΥΝΟΛΟ ΝΕΩΝ ΕΡΓΩΝ</t>
  </si>
  <si>
    <t>Σύνολο Κ.Α. 16.17</t>
  </si>
  <si>
    <t>75.00.01</t>
  </si>
  <si>
    <t>75.00.02</t>
  </si>
  <si>
    <t>Εργοδοτικές εισφορές έμμισθου προσωπικού</t>
  </si>
  <si>
    <t>Γραφεία-Καθίσματα γραφείων &amp; επισκεπτών-Βιβλιοθήκες, τραπέζια συσκέψεων κλπ</t>
  </si>
  <si>
    <t>Επισκευές δικτύων ύδρευσης</t>
  </si>
  <si>
    <t>ΚΩΔΙΚΟΣ</t>
  </si>
  <si>
    <t>ΤΙΤΛΟΣ ΛΟΓΑΡΙΑΣΜΟΥ</t>
  </si>
  <si>
    <t>ΑΝΑΓΚΕΣ ΣΕ ΚΕΦΑΛΑΙΑ (ΕΠΕΝΔΥΣΕΙΣ)</t>
  </si>
  <si>
    <t>ΓΗΠΕΔΑ ΟΙΚΟΠΕΔΑ</t>
  </si>
  <si>
    <t>ΚΤΙΡΙΑ-ΕΓΚΑΤΑΣΤΑΣΕΙΣ ΚΤΙΡΙΩΝ-ΤΕΧΝΙΚΑ ΕΡΓΑ</t>
  </si>
  <si>
    <t>ΜΗΧΑΝΗΜΑΤΑ-ΤΕΧΝΙΚΕΣ ΕΓΚΑΤΑΣΤΑΣΕΙΣ-ΛΟΙΠΟΣ ΜΗΧΑΝΟΛΟΓΙΚΟΣ ΕΞΟΠΛΙΣΜΟΣ</t>
  </si>
  <si>
    <t>12.00</t>
  </si>
  <si>
    <t>ΜΕΤΑΦΟΡΙΚΑ ΜΕΣΑ</t>
  </si>
  <si>
    <t>Αμοιβές &amp; έξοδα λοιπών ελευθέρων επαγγελματιών</t>
  </si>
  <si>
    <t>62.04.02.0000</t>
  </si>
  <si>
    <t>Ενοίκια μηχανικών εκσκαφέων-φορτωτών (τύπου JCB)</t>
  </si>
  <si>
    <t>62.04.02.0001</t>
  </si>
  <si>
    <t>Ενοίκια υδραυλικών σφυρών</t>
  </si>
  <si>
    <t>62.04.02.0002</t>
  </si>
  <si>
    <t>Ενοίκια μηχανικών τροχών εκσκαφών τοποθετησης δικτύων (τύπου bobcat)</t>
  </si>
  <si>
    <t>62.04.02.0003</t>
  </si>
  <si>
    <t>62.04.03.0000</t>
  </si>
  <si>
    <t>Ενοίκια φορτηγών μεταφοράς υλικών-αγαθών</t>
  </si>
  <si>
    <t>62.04.03.0001</t>
  </si>
  <si>
    <t>Ενοίκια βυτιοφόρων μεταφοράς νερού</t>
  </si>
  <si>
    <t>Ενοίκια βυτιοφόρων μεταφοράς λυμάτων</t>
  </si>
  <si>
    <t>62.04.03.0002</t>
  </si>
  <si>
    <t>Ενοίκια φορτηγών εργοταξίου (μεταφορά αδρανών, προϊόντων εκσκαφών)</t>
  </si>
  <si>
    <t>62.04.03.0003</t>
  </si>
  <si>
    <t>62.04.03.0004</t>
  </si>
  <si>
    <t>Ενοίκια οχημάτων μεταφοράς προσωπικού</t>
  </si>
  <si>
    <t>Ενοίκια προωθητών γαιών (μπουλντόζες)</t>
  </si>
  <si>
    <t>62.04.02.0004</t>
  </si>
  <si>
    <t>Ενοίκια μηχανικών ελκυστήρων (τρακτέρ)</t>
  </si>
  <si>
    <t>62.04.02.0005</t>
  </si>
  <si>
    <t>Ενοίκια οδοστρωτήρων</t>
  </si>
  <si>
    <t>62.04.02.0006</t>
  </si>
  <si>
    <t>62.04.02.0007</t>
  </si>
  <si>
    <t>62.04.02.0008</t>
  </si>
  <si>
    <t>62.04.02.0009</t>
  </si>
  <si>
    <t>Ενοίκια υδρογεωτρύπανων</t>
  </si>
  <si>
    <t>Ενοίκια πετρελαιοκίνητων αντλητικών συγκροτημάτων τύπου "πομόνας"</t>
  </si>
  <si>
    <t>Ενοίκια γερανοφόρων οχημάτων ανύψωσης φορτίων</t>
  </si>
  <si>
    <t>Ενοίκια ηλεκτροπαραγωγών ζευγών</t>
  </si>
  <si>
    <t>62.04.02.0010</t>
  </si>
  <si>
    <t>Ενοίκια αποφρακτικών οχημάτων</t>
  </si>
  <si>
    <t>62.04.02.0011</t>
  </si>
  <si>
    <t>Ενοίκια συγκροτημάτων εμφύσησης αέρα (καθαρισμού γεωτρήσεων)</t>
  </si>
  <si>
    <t>Χρήση-τεχνική υποστήριξη ψηφιακών βάσεων νομικών &amp; τεχνικών πληροφοριών</t>
  </si>
  <si>
    <t>Ενοίκια περιστρεφόμενων ερπυστριοφόρων εκσκαφέων (τσάπες)</t>
  </si>
  <si>
    <t>62.04.02.0012</t>
  </si>
  <si>
    <t>ΕΜΠΟΡΕΥΜΑΤΑ</t>
  </si>
  <si>
    <t>20.01</t>
  </si>
  <si>
    <t>Αγορές εμπορευμάτων εσωτερικού</t>
  </si>
  <si>
    <t>Υδρόμετρα καταναλωτών</t>
  </si>
  <si>
    <t>Γενικές ταχυδρομικές αποστολές (αλληλογραφία)</t>
  </si>
  <si>
    <t>Υπηρεσίες ταχυμεταφορών (courier)</t>
  </si>
  <si>
    <t>ΠΡΟΫΠΟΛΟΓΙΣΜΟΣ                        ΕΤΟΥΣ 2013                     Ποσά σε €</t>
  </si>
  <si>
    <t>60.00.000</t>
  </si>
  <si>
    <t>60.00.001</t>
  </si>
  <si>
    <t>60.00.003</t>
  </si>
  <si>
    <t>Τακτικές αποδοχές έμμισθου προσωπικού λειτουργίας παραγωγής</t>
  </si>
  <si>
    <t>Τακτικές αποδοχές έμμισθου προσωπικού λειτουργίας διοικητικής</t>
  </si>
  <si>
    <t>Τακτικές αποδοχές έμμισθου προσωπικού λειτουργίας διαθέσεως</t>
  </si>
  <si>
    <t>60.02.000</t>
  </si>
  <si>
    <t>Παρεπόμενες παροχές &amp; έξοδα προσωπικού λειτουργίας παραγωγής</t>
  </si>
  <si>
    <t>60.02.001</t>
  </si>
  <si>
    <t>Παρεπόμενες παροχές &amp; έξοδα προσωπικού λειτουργίας διοικητικής</t>
  </si>
  <si>
    <t>Παρεπόμενες παροχές &amp; έξοδα προσωπικού λειτουργίας διαθέσεως</t>
  </si>
  <si>
    <t>60.03.000</t>
  </si>
  <si>
    <t>Εργοδοτικές εισφορές έμμισθου προσωπικού λειτουργίας παραγωγής</t>
  </si>
  <si>
    <t>60.03.001</t>
  </si>
  <si>
    <t>Εργοδοτικές εισφορές έμμισθου προσωπικού λειτουργίας διοικητικής</t>
  </si>
  <si>
    <t>60.03.003</t>
  </si>
  <si>
    <t>60.02.003</t>
  </si>
  <si>
    <t>Εργοδοτικές εισφορές έμμισθου προσωπικού λειτουργίας διαθέσεως</t>
  </si>
  <si>
    <t>60.05.000</t>
  </si>
  <si>
    <t>60.00.004</t>
  </si>
  <si>
    <t>Τακτικές αποδοχές έμμισθου προσωπικού Ε.Ε.Λ.</t>
  </si>
  <si>
    <t>60.03.004</t>
  </si>
  <si>
    <t>Εργοδοτικές εισφορές έμμισθου προσωπικού Ε.Ε.Λ.</t>
  </si>
  <si>
    <t>Παρεπόμενες παροχές &amp; έξοδα προσωπικού Ε.Ε.Λ.</t>
  </si>
  <si>
    <t>60.02.004</t>
  </si>
  <si>
    <t>61.00.001</t>
  </si>
  <si>
    <t>61.00.002</t>
  </si>
  <si>
    <t>61.00.003</t>
  </si>
  <si>
    <t>61.00.004</t>
  </si>
  <si>
    <t>61.00.005</t>
  </si>
  <si>
    <t>61.00.006</t>
  </si>
  <si>
    <t>61.00.099</t>
  </si>
  <si>
    <t>Αμοιβές &amp; έξοδα Δικαστικών επιμελητών</t>
  </si>
  <si>
    <t>61.01.001</t>
  </si>
  <si>
    <t>61.01.002</t>
  </si>
  <si>
    <t>Λοιπές αμοιβές Τρίτων</t>
  </si>
  <si>
    <t>61.01.003</t>
  </si>
  <si>
    <t>62.00.000</t>
  </si>
  <si>
    <t>62.00.001</t>
  </si>
  <si>
    <t>ΠΩΛΗΣΕΙΣ ΕΜΠΟΡΕΥΜΑΤΩΝ</t>
  </si>
  <si>
    <t>70.00</t>
  </si>
  <si>
    <t>Πωλήσεις εμπορευμάτων εσωτερικού</t>
  </si>
  <si>
    <t>70.00.000</t>
  </si>
  <si>
    <t>Πωλήσεις υδρομέτρων</t>
  </si>
  <si>
    <t>73.00</t>
  </si>
  <si>
    <t>73.00.000</t>
  </si>
  <si>
    <t>Έδοδα από Πωλήσεις ύδατος</t>
  </si>
  <si>
    <t>73.01.001</t>
  </si>
  <si>
    <t>73.00.002</t>
  </si>
  <si>
    <t xml:space="preserve">Έσοδα από τέλη σύνδεσης δικτύου ύδρευσης </t>
  </si>
  <si>
    <t>73.00.003</t>
  </si>
  <si>
    <t xml:space="preserve">Έσοδα από διακλαδώσεις   δικτύου ύδρευσης </t>
  </si>
  <si>
    <t>73.00.004</t>
  </si>
  <si>
    <t xml:space="preserve">Έσοδα από μετατοποίσεις   δικτύου ύδρευσης </t>
  </si>
  <si>
    <t>73.00.014</t>
  </si>
  <si>
    <t>Έσοδα  από επανασυνδέσεις  ύδρευσης</t>
  </si>
  <si>
    <t>73.00.020</t>
  </si>
  <si>
    <t xml:space="preserve">Έσοδα από έλεγχο υδρομέτρων </t>
  </si>
  <si>
    <t>Έσοδα αποχέτευσης</t>
  </si>
  <si>
    <t>Έσοδα  ύδρευσης</t>
  </si>
  <si>
    <t>73.01</t>
  </si>
  <si>
    <t>73.01.000</t>
  </si>
  <si>
    <t>Έσοδα από τέλη χρήσης  αποχέτευσης</t>
  </si>
  <si>
    <t>Έσοδα από τέλη σύνδεσης δικτύου  αποχέτευσης</t>
  </si>
  <si>
    <t>73.01.002</t>
  </si>
  <si>
    <t>Έσοδα από  διακλαδώσεις  δικτύου  αποχέτευσης</t>
  </si>
  <si>
    <t>Έσοδα από  φρεάτια  αποχέτευσης</t>
  </si>
  <si>
    <t>73.01.005</t>
  </si>
  <si>
    <t>73.02</t>
  </si>
  <si>
    <t>73.02.000</t>
  </si>
  <si>
    <t>73.17</t>
  </si>
  <si>
    <t>Έσοδα παροχής από βυτιοφόρα</t>
  </si>
  <si>
    <t>73.17.000</t>
  </si>
  <si>
    <t>Έσοδα  παροχής εκκένωσης από βόθρους</t>
  </si>
  <si>
    <t>ΕΣΟΔΑ ΑΠΟ ΠΩΛΗΣΕΙΣ ΛΟΙΠΩΝ ΑΠΟΘΕΜΑΤΩΝ &amp; ΑΧΡΗΣΤΟΥ ΥΛΙΚΟΥ</t>
  </si>
  <si>
    <t>72.00.000</t>
  </si>
  <si>
    <t>ΓΕΝΙΚΟ ΣΥΝΟΛΟ Κ.Α. 70</t>
  </si>
  <si>
    <t>ΓΕΝΙΚΟ ΣΥΝΟΛΟ Κ.Α. 72</t>
  </si>
  <si>
    <t>Πωλήσεις άχρηστου υλικού</t>
  </si>
  <si>
    <t>73.21</t>
  </si>
  <si>
    <t>Έσοδα από στρογγυλοποιήσεις</t>
  </si>
  <si>
    <t>Έσοδα από στρογγυλοποιήσεις λογαριασμών</t>
  </si>
  <si>
    <t>73.21.000</t>
  </si>
  <si>
    <t>ΕΠΙΧΟΡΗΓΗΣΕΙΣ &amp; ΔΙΑΦΟΡΑ ΕΣΟΔΑ</t>
  </si>
  <si>
    <t>74.03</t>
  </si>
  <si>
    <t>Ειδικές  επιχορηγήσεις - επιδοτήσεις</t>
  </si>
  <si>
    <t>74.03.004</t>
  </si>
  <si>
    <t>Επιδότησεις ΟΑΕΔ (πρακτική άσκηση ΤΕΙ)</t>
  </si>
  <si>
    <t>ΓΕΝΙΚΟ ΣΥΝΟΛΟ Κ.Α. 74</t>
  </si>
  <si>
    <t>76.03</t>
  </si>
  <si>
    <t>ΛΟΙΠΟΙ ΠΙΣΤΩΤΙΚΟΙ ΤΟΚΟΙ</t>
  </si>
  <si>
    <t>76.03.000</t>
  </si>
  <si>
    <t>ΓΕΝΙΚΟ ΣΥΝΟΛΟ Κ.Α. 78</t>
  </si>
  <si>
    <t>ΕΚΤΑΚΤΑ &amp; ΑΝΟΡΓΑΝΑ ΑΠΟΤΕΛΕΣΜΑΤΑ</t>
  </si>
  <si>
    <t>ΓΕΝΙΚΟ ΣΥΝΟΛΟ Κ.Α. 81</t>
  </si>
  <si>
    <t>ΕΞΟΔΑ &amp; ΕΣΟΔΑ ΠΡΟΗΓΟΥΜΕΝΩΝ ΧΡΗΣΕΩΝ</t>
  </si>
  <si>
    <t>ΓΕΝΙΚΟ ΣΥΝΟΛΟ Κ.Α. 82</t>
  </si>
  <si>
    <t>25.05.001</t>
  </si>
  <si>
    <t>25.05.002</t>
  </si>
  <si>
    <t>62.03.000</t>
  </si>
  <si>
    <t>62.03.000.000</t>
  </si>
  <si>
    <t>Τηλεφωνικά-τηλεγραφικά  αντλιοστασίων</t>
  </si>
  <si>
    <t>Τηλεφωνικά-τηλεγραφικά  γραφείων</t>
  </si>
  <si>
    <t>62.03.000.001</t>
  </si>
  <si>
    <t>62.03.000.002</t>
  </si>
  <si>
    <t>Τηλεφωνικά-τηλεγραφικά  internet</t>
  </si>
  <si>
    <t>62.03.002</t>
  </si>
  <si>
    <t>62.03.002.000</t>
  </si>
  <si>
    <t>62.03.002.001</t>
  </si>
  <si>
    <t>62.04.000</t>
  </si>
  <si>
    <t>Ενοίκια εδαφικών εκτάσεων</t>
  </si>
  <si>
    <t>62.04.002</t>
  </si>
  <si>
    <t>62.03.000.003</t>
  </si>
  <si>
    <t>Τηλεφωνικά-τηλεγραφικά γραφείων Ε.Ε.Λ.</t>
  </si>
  <si>
    <t>62.04.000.002</t>
  </si>
  <si>
    <t>62.04.000.003</t>
  </si>
  <si>
    <t>62.04.000.004</t>
  </si>
  <si>
    <t>62.04.000.005</t>
  </si>
  <si>
    <t>Ενοίκιο Γεώτρησης 20τ.μ. επι οικ. 1320 τ.μ. θέση Λεύκα ΙΔ. Γιαννούλη</t>
  </si>
  <si>
    <t xml:space="preserve">Ενοίκιο Γεώτρησης ΙΔ. Νταβλούρου Αλέξιου  θέση Συκιές Περιβόλα  </t>
  </si>
  <si>
    <t xml:space="preserve">Ενοίκιο Γεώτρησης ΙΔ.  Γιαννόπουλος Κων.   θέση  Περιβόλα  </t>
  </si>
  <si>
    <t xml:space="preserve">Ενοίκιο Γεώτρησης ΙΔ.Καραγιάννης Θεοδ.  θέση  Ζαγαράδες Πουρναρόκαστρο  </t>
  </si>
  <si>
    <t>62.04.000.006</t>
  </si>
  <si>
    <t>Ενοίκιο Γεώτρησης ΙΔ.Σουγλέρης Θεοδ. θέση  Βουθάκας Καρυά</t>
  </si>
  <si>
    <t>62.04.000.007</t>
  </si>
  <si>
    <t>62.04.000.008</t>
  </si>
  <si>
    <t>Ενοίκιο Γεώτρησης ΙΔ.Σουγλέρης Σωτ. θέση  Βουθάκας Καρυά</t>
  </si>
  <si>
    <t>Ενοίκιο Γεώτρησης ΙΔ.Σουγλέρης Παν. θέση  Βουθάκας Καρυά</t>
  </si>
  <si>
    <t>62.04.000.009</t>
  </si>
  <si>
    <t>Ενοίκιο Γεώτρησης ΙΔ.Σουγλέρης Ηλίας. θέση  Βουθάκας Καρυά</t>
  </si>
  <si>
    <t>62.04.000.013</t>
  </si>
  <si>
    <t>Ενοίκιο Γεώτρησης ΙΔ.Παπαπαύλου  θέση  Γλάυκος</t>
  </si>
  <si>
    <t>62.04.000.014</t>
  </si>
  <si>
    <t>Ενοίκιο Γεώτρησης ΙΔ.Ροδόπουλου   θέση  Ζαρουχλέϊκα</t>
  </si>
  <si>
    <t>62.05.001</t>
  </si>
  <si>
    <t>62.05.007</t>
  </si>
  <si>
    <t>62.07.000</t>
  </si>
  <si>
    <t>Καθαρισμοί οικοπέδων Ε.Ε.Λ.</t>
  </si>
  <si>
    <t>62.07.001</t>
  </si>
  <si>
    <t>Επισκευές κτιρίων Ε.Ε.Λ.</t>
  </si>
  <si>
    <t>62.07.001.003</t>
  </si>
  <si>
    <t>62.07.002</t>
  </si>
  <si>
    <t>62.07.002.001</t>
  </si>
  <si>
    <t xml:space="preserve">Συντήρηση Μηχανημάτων Ε.Ε.Λ. </t>
  </si>
  <si>
    <t>62.07.002.002</t>
  </si>
  <si>
    <t>62.07.003</t>
  </si>
  <si>
    <t>62.07.003.003</t>
  </si>
  <si>
    <t>Μεταφορικών μέσων επιβατικά</t>
  </si>
  <si>
    <t>62.07.003.001</t>
  </si>
  <si>
    <t>62.07.003.002</t>
  </si>
  <si>
    <t>Μεταφορικών μέσων φορτηγά</t>
  </si>
  <si>
    <t>Μεταφορικών μέσων Ε.Ε.Λ.</t>
  </si>
  <si>
    <t>62.07.004</t>
  </si>
  <si>
    <t>62.07.007</t>
  </si>
  <si>
    <t>62.07.092</t>
  </si>
  <si>
    <t>62.07.094</t>
  </si>
  <si>
    <t>62.98.000</t>
  </si>
  <si>
    <t>62.98.001</t>
  </si>
  <si>
    <t>62.98.002</t>
  </si>
  <si>
    <t>62.98.003</t>
  </si>
  <si>
    <t>62.98.004</t>
  </si>
  <si>
    <t>62.98.005</t>
  </si>
  <si>
    <t>62.98.006</t>
  </si>
  <si>
    <t>62.98.008</t>
  </si>
  <si>
    <t>64.00.000</t>
  </si>
  <si>
    <t>Εξοδα κίνησης μεταφορικών μέσων διοικητικής λειτουργίας</t>
  </si>
  <si>
    <t>64.00.001.000</t>
  </si>
  <si>
    <r>
      <t xml:space="preserve">Εξοδα κίνησης μεταφορικών μέσων </t>
    </r>
    <r>
      <rPr>
        <b/>
        <sz val="10"/>
        <rFont val="Arial Greek"/>
        <charset val="161"/>
      </rPr>
      <t>ΔΕΥΑΠ</t>
    </r>
  </si>
  <si>
    <t xml:space="preserve">Εξοδα κίνησης προσωπικού </t>
  </si>
  <si>
    <t>64.00.000.000</t>
  </si>
  <si>
    <t>64.00.000.010</t>
  </si>
  <si>
    <t>64.01.001</t>
  </si>
  <si>
    <t>Εξοδα διοικητικής λειτουργίας</t>
  </si>
  <si>
    <t>64.02.000</t>
  </si>
  <si>
    <t>64.02.001</t>
  </si>
  <si>
    <t>64.02.006</t>
  </si>
  <si>
    <t>64.02.005</t>
  </si>
  <si>
    <t>64.02.007</t>
  </si>
  <si>
    <t>64.02.010</t>
  </si>
  <si>
    <t>64.05.001</t>
  </si>
  <si>
    <t>Συνδρομές - Εισφορές  διοικητικής λειτουργίας</t>
  </si>
  <si>
    <t>64.05.001.000</t>
  </si>
  <si>
    <t>Συνδρομές - Εισφορές  σε περιοδικά εφημερίδες</t>
  </si>
  <si>
    <t>64.05.001.001</t>
  </si>
  <si>
    <r>
      <t xml:space="preserve">Συνδρομές - Εισφορές  σε επαγγελματικές οργανώσεις </t>
    </r>
    <r>
      <rPr>
        <b/>
        <sz val="10"/>
        <rFont val="Arial Greek"/>
        <charset val="161"/>
      </rPr>
      <t>ΕΔΕΥΑ Κ.Λ.Π.</t>
    </r>
  </si>
  <si>
    <t>64.06.001</t>
  </si>
  <si>
    <t>Δωρεές - Επιχορηγήσεις  διοικητικής λειτουργίας</t>
  </si>
  <si>
    <t xml:space="preserve">Λοιπές Δωρεές - Επιχορηγήσεις  </t>
  </si>
  <si>
    <t>64.06.001.000</t>
  </si>
  <si>
    <t>64.07.001</t>
  </si>
  <si>
    <t>64.07.002</t>
  </si>
  <si>
    <t>64.07.003</t>
  </si>
  <si>
    <t>64.07.004</t>
  </si>
  <si>
    <t>Εντυπα (φάκελοι)</t>
  </si>
  <si>
    <t>64.08.000</t>
  </si>
  <si>
    <t>64.08.001</t>
  </si>
  <si>
    <t>64.08.002</t>
  </si>
  <si>
    <t>64.08.099</t>
  </si>
  <si>
    <t>64.98.002</t>
  </si>
  <si>
    <t>64.98.003</t>
  </si>
  <si>
    <t>64.98.006</t>
  </si>
  <si>
    <t>64.98.099</t>
  </si>
  <si>
    <t>64.09.001</t>
  </si>
  <si>
    <t>Εξοδα δημοσιεύσεως αγγελιών - ανακοινώσεων</t>
  </si>
  <si>
    <t>64.09.099</t>
  </si>
  <si>
    <t>Εξοδα λοιπών  δημοσιεύσεων</t>
  </si>
  <si>
    <t>Αμοιβές υπερωριακής απασχόλησης</t>
  </si>
  <si>
    <t>60.00.004.002</t>
  </si>
  <si>
    <t>Τακτικές αποδοχές  προσωπικού αποσπασμένου από Δήμο</t>
  </si>
  <si>
    <t>Δώρα εορτών</t>
  </si>
  <si>
    <t>Αποδοχές επίσημων αργιών</t>
  </si>
  <si>
    <t>Αποδοχές ασθενείας</t>
  </si>
  <si>
    <t>Επιδόματα κανονικής αδείας</t>
  </si>
  <si>
    <t>Αποζημίωση μη χορηγούμενης αδείας</t>
  </si>
  <si>
    <t>Εκτακτες αμοιβές</t>
  </si>
  <si>
    <t>Αμοιβές εκτός έδρας</t>
  </si>
  <si>
    <t>60.00.010</t>
  </si>
  <si>
    <t>60.00.011</t>
  </si>
  <si>
    <t>Αμοιβές εξαιρεσίμων (Κυριακές)</t>
  </si>
  <si>
    <t>Αμοιβές μπόνους</t>
  </si>
  <si>
    <t>Αμοιβές νυχτερινών</t>
  </si>
  <si>
    <t>Αμοιβές νυχτερινών αργιών</t>
  </si>
  <si>
    <t>Αμοιβές ωρών</t>
  </si>
  <si>
    <t>60.00.004.003</t>
  </si>
  <si>
    <t>60.00.004.004</t>
  </si>
  <si>
    <t>60.00.004.005</t>
  </si>
  <si>
    <t>60.00.004.007</t>
  </si>
  <si>
    <t>60.00.004.008</t>
  </si>
  <si>
    <t>60.00.004.013</t>
  </si>
  <si>
    <t>60.00.004.014</t>
  </si>
  <si>
    <t>60.00.004.015</t>
  </si>
  <si>
    <t>60.00.004.016</t>
  </si>
  <si>
    <t>60.00.004.017</t>
  </si>
  <si>
    <t>Παροχή γάλατος</t>
  </si>
  <si>
    <t>60.02.000.001</t>
  </si>
  <si>
    <t>Είδη ένδυσης</t>
  </si>
  <si>
    <t>60.02.001.001</t>
  </si>
  <si>
    <t>60.02.001.000</t>
  </si>
  <si>
    <t>60.02.000.000</t>
  </si>
  <si>
    <t>60.02.003.000</t>
  </si>
  <si>
    <t>60.02.003.001</t>
  </si>
  <si>
    <t>Εργοδοτικές εισφορές προσωπικού αποσπασμένου από Δήμο</t>
  </si>
  <si>
    <t>60.02.005</t>
  </si>
  <si>
    <t>Έξοδα ιατροφαρμακευτικής περίθαλψης</t>
  </si>
  <si>
    <t>Έξοδα επιμόρφωσης προσωπικού</t>
  </si>
  <si>
    <t>60.00.002</t>
  </si>
  <si>
    <t>60.02.002</t>
  </si>
  <si>
    <t>60.02.002.000</t>
  </si>
  <si>
    <t>60.02.002.001</t>
  </si>
  <si>
    <t>60.03.002</t>
  </si>
  <si>
    <t>Αναλώσιμα υλικά επεξεργασίας νερού αργίλιο (θεϊκό ή PAK)</t>
  </si>
  <si>
    <t>Αναλώσιμα υλικά απόσμησης</t>
  </si>
  <si>
    <t>Σύνολο Κ.Α. 64.06</t>
  </si>
  <si>
    <t>Σύνολο Κ.Α. 64.05</t>
  </si>
  <si>
    <t>Σύνολο Κ.Α. 64.09</t>
  </si>
  <si>
    <t>Υλικά σήμανσης</t>
  </si>
  <si>
    <t>Σιλό ιλύος  Ε.Ε.Λ.</t>
  </si>
  <si>
    <t>Ενεργειακή αξιοποίηση ΑΠΕ ΕΕΛ</t>
  </si>
  <si>
    <t>Μονάδα καθαρισμού βιοαερίου</t>
  </si>
  <si>
    <t>Κάδοι στερεών ΕΕΛ</t>
  </si>
  <si>
    <t>Συντήρηση - Διαχείρηση Δικτύου Ύδρευσης Πάτρας Α τομέας (2013)</t>
  </si>
  <si>
    <t>Συντήρηση - Διαχείρηση Δικτύου Ύδρευσης Πάτρας Β τομέας (2013)</t>
  </si>
  <si>
    <t>Συντήρηση - Διαχείρηση Δικτύου Ύδρευσης Πάτρας Γ τομέας (2013)</t>
  </si>
  <si>
    <t>15.01</t>
  </si>
  <si>
    <t>Κτίρια - Εγκαταστάσεις κτιρίων τεχνικά έργα υπό εκτέλεση</t>
  </si>
  <si>
    <t>15.31</t>
  </si>
  <si>
    <t>15.80</t>
  </si>
  <si>
    <t>15.95</t>
  </si>
  <si>
    <t>Εργα Υδρευσης υπό εκτέλεση</t>
  </si>
  <si>
    <t>15.91</t>
  </si>
  <si>
    <t>Γεωτρήσεις υπό εκτέλεση</t>
  </si>
  <si>
    <t>Εργα Υδρευσης υπό εκτέλεση (ΔΕΥΑ ΡΙΟΥ)</t>
  </si>
  <si>
    <t>12.01.003.001</t>
  </si>
  <si>
    <t>12.01.003.002</t>
  </si>
  <si>
    <t>12.01.003.003</t>
  </si>
  <si>
    <t>12.01.003.004</t>
  </si>
  <si>
    <t>12.01.003.005</t>
  </si>
  <si>
    <t>Στηρίγματα αναδευτήρων αποφωσφόρωσης</t>
  </si>
  <si>
    <t>13.02.004.000</t>
  </si>
  <si>
    <t>16.17.000</t>
  </si>
  <si>
    <t>25.05.090.001</t>
  </si>
  <si>
    <t>25.05.090.004</t>
  </si>
  <si>
    <t>25.05.090.005</t>
  </si>
  <si>
    <t>25.05.090.007</t>
  </si>
  <si>
    <t>25.05.090.008</t>
  </si>
  <si>
    <t>25.05.090.009</t>
  </si>
  <si>
    <t>25.05.090.010</t>
  </si>
  <si>
    <t>25.05.090.011</t>
  </si>
  <si>
    <t>Αναλώσιμα υλικά επεξεργασίας ΕΕΛ (χημικά)</t>
  </si>
  <si>
    <t>Αντιδραστήρια Χημείου</t>
  </si>
  <si>
    <t>Αναλώσιμα υλικά επεξεργασίας ΕΕΛ χρωριώδους νάτριου</t>
  </si>
  <si>
    <t>61.98</t>
  </si>
  <si>
    <t>62.00.003</t>
  </si>
  <si>
    <t>62.07.000.003</t>
  </si>
  <si>
    <t>62.07.000.004</t>
  </si>
  <si>
    <t>Καθαρισμοί οικοπέδων Χημείου πόσιμου νερού</t>
  </si>
  <si>
    <t>62.07.001.004</t>
  </si>
  <si>
    <t>62.07.003.004</t>
  </si>
  <si>
    <t xml:space="preserve">Επίπλων &amp; λοιπού εξοπλισμού Ε.Ε.Λ. </t>
  </si>
  <si>
    <t>Επίπλων &amp; λοιπού εξοπλισμού Χημείου πόσιμου νερού</t>
  </si>
  <si>
    <t>62.07.004.003</t>
  </si>
  <si>
    <t>62.07.004.004</t>
  </si>
  <si>
    <t>Λοιπών υλικών αγαθών αποχέτευσης</t>
  </si>
  <si>
    <t xml:space="preserve">Λοιπών υλικών αγαθών Ε.Ε.Λ. </t>
  </si>
  <si>
    <t>Λοιπών υλικών αγαθών Χημείου πόσιμου νερού</t>
  </si>
  <si>
    <t>Λοιπών υλικών αγαθών ύδρευσης</t>
  </si>
  <si>
    <t>64.08.000.003</t>
  </si>
  <si>
    <t>Καύσιμα - λοιπά υλικά θέρμανσης ΕΕΛ</t>
  </si>
  <si>
    <t>64.08.000.004</t>
  </si>
  <si>
    <t>Καύσιμα - λοιπά υλικά θέρμανσης χημείου πόσιμου νερού</t>
  </si>
  <si>
    <t>15.96</t>
  </si>
  <si>
    <t>25.05.090</t>
  </si>
  <si>
    <t>25.06.001</t>
  </si>
  <si>
    <t>25.06.002</t>
  </si>
  <si>
    <t>25.05.003</t>
  </si>
  <si>
    <t>20.01.000</t>
  </si>
  <si>
    <t>Αντλητικά ύδρευσης</t>
  </si>
  <si>
    <t>13.02.000.000</t>
  </si>
  <si>
    <t>16.19.000</t>
  </si>
  <si>
    <t>16.19</t>
  </si>
  <si>
    <t>Μελέτες ύδρευσης</t>
  </si>
  <si>
    <t>16.19.001</t>
  </si>
  <si>
    <t>Μελέτες αποχέτευσης</t>
  </si>
  <si>
    <t xml:space="preserve">Εργα Αποχέτευσης </t>
  </si>
  <si>
    <t>Aμοιβές &amp; έξοδα διάφορων τρίτων</t>
  </si>
  <si>
    <t xml:space="preserve">Υπηρεσίες Η\Μ εφαρμογών </t>
  </si>
  <si>
    <t>Υπηρεσίες τηλεφωνικού κέντρου</t>
  </si>
  <si>
    <t>Σύνολο Κ.Α. 61.00</t>
  </si>
  <si>
    <t>Σύνολο Κ.Α. 61.01</t>
  </si>
  <si>
    <t>Σύνολο Κ.Α. 61.98</t>
  </si>
  <si>
    <t>ΑΠΟΘΕΜΑΤΙΚΑ- ΕΠΙΧΟΡΗΓΗΣΕΙΣ ΕΠΕΝΔΥΣΕΩΝ</t>
  </si>
  <si>
    <t>41.90</t>
  </si>
  <si>
    <t>Ειδικά έσοδα</t>
  </si>
  <si>
    <t>Ειδικό Τέλος 80% Ν. 1069/80</t>
  </si>
  <si>
    <t>Εκτακτα  &amp; ανόργανα έσοδα</t>
  </si>
  <si>
    <t>Εσοδα προηγούμενων χρήσεων</t>
  </si>
  <si>
    <t>41.10</t>
  </si>
  <si>
    <t>Επιχορηγήσεις παγίων στοιχείων</t>
  </si>
  <si>
    <t>41.10.000</t>
  </si>
  <si>
    <t>Επιχορηγήσεις ύδρευσης</t>
  </si>
  <si>
    <t>Πρόγραμμα "Θησέας"  Υδρευσης</t>
  </si>
  <si>
    <t>41.10.001.010</t>
  </si>
  <si>
    <t>Πρόγραμμα  ΕΠΠΕΡΑΑ  Υδρευσης</t>
  </si>
  <si>
    <t>41.10.001.009</t>
  </si>
  <si>
    <t>Πρόγραμμα ΕΣΠΑ   Υδρευσης</t>
  </si>
  <si>
    <t>Επιχορηγήσεις αποχέτευσης</t>
  </si>
  <si>
    <t>41.10.000.007</t>
  </si>
  <si>
    <t>41.10.000.009</t>
  </si>
  <si>
    <t>41.10.000.010</t>
  </si>
  <si>
    <t>Πρόγραμμα  ΕΠΠΕΡΑΑ  αποχέτευσης</t>
  </si>
  <si>
    <t>ΣΥΝΟΛΟ Κ.Α. 41.10.000</t>
  </si>
  <si>
    <t>41.10.001</t>
  </si>
  <si>
    <t xml:space="preserve"> ΣΥΝΟΛΟ Κ.Α. 41.10.001</t>
  </si>
  <si>
    <t xml:space="preserve"> ΣΥΝΟΛΟ Κ.Α. 41.90</t>
  </si>
  <si>
    <t xml:space="preserve"> ΣΥΝΟΛΟ Κ.Α. 73.00</t>
  </si>
  <si>
    <t xml:space="preserve"> ΣΥΝΟΛΟ Κ.Α. 73.01</t>
  </si>
  <si>
    <t xml:space="preserve"> ΣΥΝΟΛΟ Κ.Α. 73.02</t>
  </si>
  <si>
    <t xml:space="preserve"> ΣΥΝΟΛΟ Κ.Α. 73.17</t>
  </si>
  <si>
    <t>ΠΡΟΫΠΟΛΟΓΙΣΜΟΣ                                             ΕΤΟΥΣ 2013                                              Ποσά σε €</t>
  </si>
  <si>
    <t xml:space="preserve"> ΣΥΝΟΛΟ Κ.Α. 73.21</t>
  </si>
  <si>
    <t>ΓΕΝΙΚΟ ΣΥΝΟΛΟ Κ.Α. 41</t>
  </si>
  <si>
    <t>Λογισμικά προγράμματα Η\Υ (ακολουθεί ενδ. ανάλυση)</t>
  </si>
  <si>
    <t>Αναβάθμιση λογισμικού διαχείρισης καταναλωτών ,ηλεκτρονικής σχεδίασης (τύπου AUTOCAD),</t>
  </si>
  <si>
    <t xml:space="preserve">Τεχνική υποστήριξη λογισμικών </t>
  </si>
  <si>
    <t>Υλικά πολλαπλών εκτυπώσεων (φωτοτυπικό χαρτί,μελάνια - τόνερ)</t>
  </si>
  <si>
    <t>δίκτυο ποιότητας ποσίμου νερού GIS  κ.α.</t>
  </si>
  <si>
    <t xml:space="preserve"> διαχείρησης δημοσίων έργων (τεύχη, ΑΠΕ, λογαριασμοί κλπ), σύνδεση με site , </t>
  </si>
  <si>
    <t>Αποκατάσταση βλαβών δικτύου Υδρευσης πόλεως Πατρών Νότιος τομέας  (2011)</t>
  </si>
  <si>
    <t>Αποκατάσταση βλαβών δικτύου Υδρευσης πόλεως Πατρών Βόρειος τομέας  (2011)</t>
  </si>
  <si>
    <t>Αποκατάσταση βλαβών δικτύου Υδρευσης πόλεως Πατρών Κεντρικός τομέας  (2011)</t>
  </si>
  <si>
    <t>Αποκατάσταση βλαβών δικτύου Υδρευσης πόλεως Πατρών Βόρειος τομέας  (2012)</t>
  </si>
  <si>
    <t>Αποκατάσταση βλαβών δικτύου Υδρευσης πόλεως Πατρών Νότιος  τομέας  (2012)</t>
  </si>
  <si>
    <t>Αποκατάσταση βλαβών δικτύου Υδρευσης πόλεως Πατρών  Κεντρικός τομέας  (2012)</t>
  </si>
  <si>
    <t>64.07.098</t>
  </si>
  <si>
    <t>Αναλώσιμα λοιπού εξοπλισμού</t>
  </si>
  <si>
    <t>64.07.098.000</t>
  </si>
  <si>
    <t>Περιφερειακά</t>
  </si>
  <si>
    <t>Εργαλειοθήκη μηχανογράφησης</t>
  </si>
  <si>
    <t>64.07.098.001</t>
  </si>
  <si>
    <t>64.07.098.002</t>
  </si>
  <si>
    <t>UPS μικρά</t>
  </si>
  <si>
    <t>Flash memory</t>
  </si>
  <si>
    <t>64.07.098.003</t>
  </si>
  <si>
    <t>64.07.098.004</t>
  </si>
  <si>
    <t>Router</t>
  </si>
  <si>
    <t>64.07.098.005</t>
  </si>
  <si>
    <t>Διάφορες μπαταρίες UPS</t>
  </si>
  <si>
    <t xml:space="preserve">Εξοδα πολλαπλών εκτυπώσεων </t>
  </si>
  <si>
    <t>Τεχνική υποστήριξη τηλεφωνικού κέντρου &amp; διάφορων μηχανών</t>
  </si>
  <si>
    <t>12.01</t>
  </si>
  <si>
    <t>Τεχνικές εγκαταστάσεις</t>
  </si>
  <si>
    <t>12.01.03</t>
  </si>
  <si>
    <t>Τεχνικές εγκαταστάσεις ΕΕΛ</t>
  </si>
  <si>
    <t>16.05</t>
  </si>
  <si>
    <t xml:space="preserve">Λοιπά δικαιώματα </t>
  </si>
  <si>
    <t>16.05.000</t>
  </si>
  <si>
    <t>Δουλεία επί οικοπέδων τρίτων</t>
  </si>
  <si>
    <t>Σύνολο Κ.Α. 16.05</t>
  </si>
  <si>
    <t>Σύνολο Κ.Α. 64.01</t>
  </si>
  <si>
    <t>ΓΕΝΙΚΟ ΣΥΝΟΛΟ ΚΟΣΤΟΥΣ ΑΓΟΡΑΣ ΑΠΟΘΕΜΑΤΩΝ 2013 (Κ.Α. 20--25)</t>
  </si>
  <si>
    <t>Υπηρεσίες τηλεδιοίκησης εγκαταστάσεων 2013</t>
  </si>
  <si>
    <t>Επισκευές Δικτύου Αποχέτευσης Ακαθάρτων - Ομβρίων</t>
  </si>
  <si>
    <t>Αντλητικά αποχέτευσης</t>
  </si>
  <si>
    <t>Ρυθμιστές στροφών κινητήρων λυμάτων</t>
  </si>
  <si>
    <t>12.01.02</t>
  </si>
  <si>
    <t>Τεχνικές εγκαταστάσεις αποχέτευσεις</t>
  </si>
  <si>
    <t>12.01.002.000</t>
  </si>
  <si>
    <t>Θροφράγματα αλεστές Α/Σ λυμάτων</t>
  </si>
  <si>
    <t>15.97</t>
  </si>
  <si>
    <t>15.99</t>
  </si>
  <si>
    <t>15.98</t>
  </si>
  <si>
    <t>Εργα Αποχέτευσης  υπό εκτέλεση</t>
  </si>
  <si>
    <t>Εργα  Ε.Ε.Λ.  υπό εκτέλεση</t>
  </si>
  <si>
    <t>63.02</t>
  </si>
  <si>
    <t>Χαρτόσημο μισθωμάτων</t>
  </si>
  <si>
    <t xml:space="preserve">Εκτακτα &amp; ανόργανα έξοδα </t>
  </si>
  <si>
    <t>ΕΣΟΔΑ &amp; ΕΞΟΔΑ ΠΡΟΥΓΟΥΜΕΝΩΝ ΧΡΗΣΕΩΝ</t>
  </si>
  <si>
    <t>82.00</t>
  </si>
  <si>
    <t>Εξοδα προϋγούμενων χρήσεων</t>
  </si>
  <si>
    <t>Γενικό  Σύνολο Κ.Α. 20</t>
  </si>
  <si>
    <t>Ηλεκτρονικοί υπολογιστές-ηλεκτρονικά συστήματα (ακολουθεί ενδ. ανάλυση) Ηλεκτρονικοί υπολογιστές, Οθόνες, Εκτυπωτές, UPS, SERVER , SCANNER A3 φωτοαντιγραφικά κλπ</t>
  </si>
  <si>
    <t>Λοιπά τεχνικά έργα υπό εκτέλεση</t>
  </si>
  <si>
    <t>60.00.007</t>
  </si>
  <si>
    <t xml:space="preserve">Τακτικές αποδοχές  νέου προσωπικού </t>
  </si>
  <si>
    <t>60.03.007</t>
  </si>
  <si>
    <t xml:space="preserve">Εργοδοτικές εισφορές νέου προσωπικού </t>
  </si>
  <si>
    <t>62.07.092.000</t>
  </si>
  <si>
    <t>62.07.092.001</t>
  </si>
  <si>
    <t>62.07.092.002</t>
  </si>
  <si>
    <t>62.07.092.003</t>
  </si>
  <si>
    <t>Συντήρηση -Επισκευή εγκαταστάσεων 2013</t>
  </si>
  <si>
    <t>25.05.004</t>
  </si>
  <si>
    <t>Ρυθμιστές στροφών  ύδρευσης</t>
  </si>
  <si>
    <t>62.07.094.000</t>
  </si>
  <si>
    <t>62.07.094.001</t>
  </si>
  <si>
    <t>Εργασίες συντήρησης δικτύου αποχέτευσης Αρκτικών &amp; Κεντρικών  περιοχών του Δήμου Πατρέων και συναφείς εργασίες 2011</t>
  </si>
  <si>
    <t>Εργασίες συντήρησης δικτύου αποχέτευσης Νοτίων  &amp; Ανατολικών   περιοχών του Δήμου Πατρέων και συναφείς εργασίες 2011</t>
  </si>
  <si>
    <t>Τέλος εκκένωσης βόθρων</t>
  </si>
  <si>
    <t>ΣΥΜΜΕΤΟΧΕΣ &amp; ΛΟΙΠΕΣ ΜΑΚΡΟΠΡΟΘΕΣΜΕΣ ΑΠΑΙΤΗΣΕΙΣ</t>
  </si>
  <si>
    <t>18.11</t>
  </si>
  <si>
    <t>Δοσμένες εγγυήσεις</t>
  </si>
  <si>
    <t>ΓΕΝΙΚΟ ΣΥΝΟΛΟ  (Κ.Α. 18)</t>
  </si>
  <si>
    <t>ΓΕΝΙΚΟ ΣΥΝΟΛΟ ΑΝΑΓΚΩΝ ΣΕ ΚΕΦΑΛΑΙΑ (ΕΠΕΝΔΥΣΕΩΝ) 2013 (Κ.Α. 10-11-12-13-14-15-16-18)</t>
  </si>
  <si>
    <t>ΓΕΝΙΚΟ ΣΥΝΟΛΟ Κ.Α. 65</t>
  </si>
  <si>
    <t>61.98.005</t>
  </si>
  <si>
    <t xml:space="preserve">Λοιπές αμοιβές Τρίτων </t>
  </si>
  <si>
    <t>Αναβάθμιση Η/Μ εγκαταστάσεων 2013</t>
  </si>
  <si>
    <t>62.07.094.002</t>
  </si>
  <si>
    <t>Πρόγραμμα ΠΔΕ   αποχέτευσης</t>
  </si>
  <si>
    <t xml:space="preserve">Έσοδα  από πάγιο τέλος </t>
  </si>
  <si>
    <t>Καύσιμα - λειτουργίας</t>
  </si>
  <si>
    <t>Ενοίκια Δήμου</t>
  </si>
  <si>
    <t>64.70</t>
  </si>
  <si>
    <t>64.70.001.004</t>
  </si>
  <si>
    <t>Σύνολο Κ.Α. 64.70</t>
  </si>
  <si>
    <t>64.70.001.003</t>
  </si>
  <si>
    <t>62.07.092.004</t>
  </si>
  <si>
    <t>62.07.092.005</t>
  </si>
  <si>
    <t>62.07.092.006</t>
  </si>
  <si>
    <t>Συμπληρωματική σύμβαση αποκατάστασης βλαβών δικτύου Υδρευσης πόλεως Πατρών (2011)</t>
  </si>
  <si>
    <t>Συμπληρωματική σύμβαση αποκατάστασης βλαβών δικτύου Υδρευσης πόλεως Πατρών Νότιος τομέας  (2011)</t>
  </si>
  <si>
    <t>Συμπληρωματική σύμβαση αποκατάστασης  βλαβών δικτύου Υδρευσης πόλεως Πατρών Βόρειος τομέας  (2011)</t>
  </si>
  <si>
    <t>Προμήθεια σταθμών τηλεελέγχου τηλεχειρισμού ύδρευσης</t>
  </si>
  <si>
    <t>Βελτιώσεις  απόσμησης  Ε.Ε.Λ  ( καλύμματα  G.R.P  κτλπ)</t>
  </si>
  <si>
    <t xml:space="preserve">Εξοδα ταξιδιών εσωτερικού-εξωτερικού </t>
  </si>
  <si>
    <t>64.70.001.005</t>
  </si>
  <si>
    <t>Ασφαλτόμιγμα</t>
  </si>
  <si>
    <t>62.07.094.003</t>
  </si>
  <si>
    <t>Εργασίες  συντήρησης δικτύου αποχέτευσης Αρκτικού και Κεντρικού Διαμερίσματος πόλεως Πατρών -2013</t>
  </si>
  <si>
    <t>Εργασίες  συντήρησης δικτύου αποχέτευσης Νοτίου  και Ανατολικού   Διαμερίσματος πόλεως Πατρών -2013</t>
  </si>
  <si>
    <t>Αμοιβές  Προέδρου ή Αντιπροέδρου  ΔΣ</t>
  </si>
  <si>
    <t>Συντήρησεις  Η/Μ  εγκαταστάσεων   (με  μίσθωση γερανών-τσάπες- κτλπ)</t>
  </si>
  <si>
    <t>62.07.092.007</t>
  </si>
  <si>
    <t>62.07.092.008</t>
  </si>
  <si>
    <t>62.07.092.009</t>
  </si>
  <si>
    <t>62.07.092.010</t>
  </si>
  <si>
    <t>62.07.092.011</t>
  </si>
  <si>
    <t>62.07.092.012</t>
  </si>
  <si>
    <t>62.07.092.013</t>
  </si>
  <si>
    <t>62.07.092.014</t>
  </si>
  <si>
    <t>62.07.092.015</t>
  </si>
  <si>
    <t>Εργα   Ομβρίων- Λυμάτων υπό εκτέλεση</t>
  </si>
  <si>
    <t>Εργα Απορροής  Ομβρίων - Λυμάτων   υπό εκτέλεση</t>
  </si>
  <si>
    <t>81.01.005</t>
  </si>
  <si>
    <t>Αναλογούσες  στη  χρήση επιχορηγήσεις παγίων  επενδύσεων</t>
  </si>
  <si>
    <t>Λοιπά  έκτακτα  &amp; ανόργανα εσοδα</t>
  </si>
  <si>
    <t>Αποθεματικα ειδικών τελών  (προηγούμενων  ετών)</t>
  </si>
  <si>
    <t>81.01.099</t>
  </si>
  <si>
    <t>Συντήρηση δικτύου  υδρευσης - αποχέτευσης (με μηχανήματα  τρίτων)</t>
  </si>
  <si>
    <t>41.90.002.000</t>
  </si>
  <si>
    <t>41.90.002.001</t>
  </si>
  <si>
    <t>Επισκευές &amp; Συντηρήσεις   Εγκαταστάσεων   πόσιμου νερού</t>
  </si>
  <si>
    <t>Συντήρηση Μηχανημάτων Εγκαταστάσεων   πόσιμου νερού</t>
  </si>
  <si>
    <t>Μεταφορικών μέσων Εγκαταστάσεων  πόσιμου νερού</t>
  </si>
  <si>
    <t>62.07.007.001</t>
  </si>
  <si>
    <t>62.07.007.002</t>
  </si>
  <si>
    <t>62.07.007.003</t>
  </si>
  <si>
    <t>62.07.007.004</t>
  </si>
  <si>
    <t>Παρακολούθηση ΕΕΛ (Θαλάσσιος  αποδέκτησ , ειδ.χημικές  υπηρεσίες)</t>
  </si>
  <si>
    <t>Παρακολούθηση Πόσιμου Νερού  (αναλύσεις  σε εξωτερικά  εργαστήρια)</t>
  </si>
  <si>
    <t>Εργαστήριο  Πόσιμου  Νερού  (ΙSO 17025, επιθεωρήσεις , διακριβώσεις κτλπ)</t>
  </si>
  <si>
    <t>61.01.004</t>
  </si>
  <si>
    <t>61.01.005</t>
  </si>
  <si>
    <t>61.01.098</t>
  </si>
  <si>
    <t>62.98.007</t>
  </si>
  <si>
    <t>73.01.004</t>
  </si>
  <si>
    <t>Έσοδα από συνεισφορές τρίτων έργων αποχέτευσης</t>
  </si>
  <si>
    <t>Έσοδα Πάγιου  Τέλους</t>
  </si>
  <si>
    <t>ΕΞΟΔΑ ΔΙΑΘΕΣΗΣ ΛΥΜΑΤΩΝ</t>
  </si>
  <si>
    <t>Δαπάνες  μεταφοράς  ιλύος</t>
  </si>
  <si>
    <t>Δαπάνες   διάθεσης   ιλύος</t>
  </si>
  <si>
    <t>25.90</t>
  </si>
  <si>
    <t>25.90.000</t>
  </si>
  <si>
    <t>Αναλώσιμα  Η/Μ</t>
  </si>
  <si>
    <t>Σύνολο Κ.Α 25.90</t>
  </si>
  <si>
    <t>Αδρανή υλικά , Σκυροδέματα ,Υλικά τοιχοποιίας  κτλπ</t>
  </si>
  <si>
    <t>Εκθέσεις -Εκπαίδευση</t>
  </si>
  <si>
    <t>62.07.002.006</t>
  </si>
  <si>
    <t>62.07.002.007</t>
  </si>
  <si>
    <t>64.98.098</t>
  </si>
  <si>
    <t>Αυτοκίνητα  ύδρευσης</t>
  </si>
  <si>
    <t>Αναλώσιμα υλικά επεξεργασίας ΕΕΛ  υδροχλωρικού οξέως</t>
  </si>
  <si>
    <t>Αναλώσιμα υλικά επεξεργασίας  ΕΕΛ  πολυηλεκτρολύτη</t>
  </si>
  <si>
    <t>Αναλώσιμα υλικά επεξεργασίας ΕΕΛ ( Xημείου πόσιμου νερού)</t>
  </si>
  <si>
    <t>Αναλώσιμα υλικά επεξεργασίας ΕΕΛ καυστικού νάτριου- υπεροξειδίου υδρογόνου - Τριχλωριούχος σίδηρος - υποχλωριώδες νάτριο</t>
  </si>
  <si>
    <t>64.00.000.011</t>
  </si>
  <si>
    <t>64.00.000.012</t>
  </si>
  <si>
    <r>
      <t xml:space="preserve">Εξοδα κίνησης μεταφοράς υλικών -αγαθών  με μέσα </t>
    </r>
    <r>
      <rPr>
        <b/>
        <sz val="10"/>
        <rFont val="Arial Greek"/>
        <charset val="161"/>
      </rPr>
      <t xml:space="preserve"> ΤΡΙΤΩΝ</t>
    </r>
  </si>
  <si>
    <r>
      <t xml:space="preserve">Εξοδα κίνησης μεταφοράς υλικών -αγαθών με μέσα </t>
    </r>
    <r>
      <rPr>
        <b/>
        <sz val="10"/>
        <rFont val="Arial Greek"/>
        <charset val="161"/>
      </rPr>
      <t xml:space="preserve"> ΤΡΙΤΩΝ</t>
    </r>
  </si>
  <si>
    <t>64.00.002</t>
  </si>
  <si>
    <t>64.00.002.000</t>
  </si>
  <si>
    <t>Εξοδα κίνησης προσωπικού (με  παρακράτηση 20%)</t>
  </si>
  <si>
    <t>Εξοδα κίνησης προσωπικού  (με ΦΠΑ)</t>
  </si>
  <si>
    <t>Αυτοκίνητα  Χημείου πόσιμου νερού</t>
  </si>
  <si>
    <t>62.07.092.016</t>
  </si>
  <si>
    <t>Συντήρηση - διαχείρηση δικτύου ύδρευσης Πάτρας  Α'Τομέας (2013-2014</t>
  </si>
  <si>
    <t>62.07.092.017</t>
  </si>
  <si>
    <t>62.07.092.018</t>
  </si>
  <si>
    <t>Συντήρηση-  διαχείρηση δικτύου ύδρευσης Πάτρας Β' Τομέας (2013-2014)</t>
  </si>
  <si>
    <t>Συντήρηση-  διαχείρηση δικτύου ύδρευσης Πάτρας Γ' Τομέας (2013-2014)</t>
  </si>
  <si>
    <t>Αναλώσιμα ύδρευσης-αποχέτευσης</t>
  </si>
  <si>
    <t>2η ΑΝΑΜΟΡΦΩΣΗ  2013</t>
  </si>
  <si>
    <t>1η ΑΝΑΜΟΡΦΩΣΗ  2013</t>
  </si>
  <si>
    <t>3η ΑΝΑΜΟΡΦΩΣΗ 2013</t>
  </si>
  <si>
    <t xml:space="preserve">ΤΕΛΙΚΑ ΔΙΑΜΟΡΦΩΘΕΙΣ ΠΡΟΥΠΟΛΟΓΙΣΜΟΣ ΜΕ ΤΗΝ 3η ΤΡΟΠΟΠΟΙΗΣΗ </t>
  </si>
  <si>
    <t>ΕΠΙΤΕΥΞΗ ΧΡΗΣΗΣ 2013</t>
  </si>
  <si>
    <t xml:space="preserve">ΑΥΞΗΣΗ </t>
  </si>
  <si>
    <t xml:space="preserve">ΜΕΙΩΣΗ </t>
  </si>
  <si>
    <t>ΓΕΝΙΚΟ ΣΥΝΟΛΟ  ΕΣΟΔΩΝ 2013</t>
  </si>
  <si>
    <t>ΓΕΝΙΚΟ ΣΥΝΟΛΟ ΑΠΟΘΕΜΑΤΙΚΩΝ ΕΠΙΧΟΡΗΓΗΣΕΩΝ 2013</t>
  </si>
  <si>
    <t>ΑΠΟΛΟΓΙΣΜΟΣ Σ ΚΟΣΤΟΥΣ ΑΓΟΡΑΣ ΑΠΟΘΕΜΑΤΩΝ ΟΙΚ. ΕΤΟΥΣ 2013</t>
  </si>
  <si>
    <t>ΑΠΟΛΟΓΙΣΜΟΣ  ΕΣΟΔΩΝ - ΕΞΟΔΩΝ ΕΤΟΥΣ 2013</t>
  </si>
  <si>
    <t>ΑΠΟΛΟΓΙΣΜΟΣ   ΛΕΙΤΟΥΡΓΙΚΩΝ ΕΣΟΔΩΝ ΟΙΚ. ΕΤΟΥΣ 2013</t>
  </si>
  <si>
    <t>ΑΠΟΛΟΓΙΣΜΟΣ  ΛΕΙΤΟΥΡΓΙΚΩΝ ΕΞΟΔΩΝ ΟΙΚ. ΕΤΟΥΣ 2013</t>
  </si>
  <si>
    <t>ΓΕΝΙΚΟ ΣΥΝΟΛΟΑΠΟΛΟΓΙΣΜΟΥ  ΛΕΙΤΟΥΡΓΙΚΩΝ ΕΞΟΔΩΝ 2013 (Κ.Α. 60-61-62-63-64-65-66-68-81-82)</t>
  </si>
  <si>
    <t>Α.ΑΠΟΛΟΓΙΣΜΟΣ  ΠΡΟΜΗΘΕΙΩΝ  ΠΑΓΙΩΝ ΣΤΟΙΧΕΙΩΝ</t>
  </si>
  <si>
    <t>ΑΠΟΛΟΓΙΣΜΟΣ ΣΥΝΕΧΙΖΟΜΕΝΩΝ ΕΡΓΩΝ</t>
  </si>
  <si>
    <t xml:space="preserve">2. ΑΠΟΛΟΓΙΣΜΟΣ ΝΕΩΝ  ΕΡΓΩΝ </t>
  </si>
  <si>
    <t>15.</t>
  </si>
  <si>
    <t>ΑΠΟΛΟΓΙΣΜΟΣ  ΠΑΓΙΩΝ ΣΤΟΙΧΕΙΩΝ</t>
  </si>
  <si>
    <t>83.00</t>
  </si>
  <si>
    <t xml:space="preserve">ΠΡΟΒΛΕΨΕΙΣ ΓΙΑ ΕΚΤΑΚΤΟΥΣ ΚΙΝΔΥΝΟΥΣ </t>
  </si>
  <si>
    <t>ΓΕΝΙΚΟ ΣΥΝΟΛΟ Κ.Α. 83</t>
  </si>
  <si>
    <t>11.00</t>
  </si>
  <si>
    <t>15.00</t>
  </si>
  <si>
    <t>ΓΕΝΙΚΟ ΣΥΝΟΛΟ ΑΠΟΛΟΓΙΣΜΟΥ ΕΞΟΔΩΝ         ΕΤΟΥΣ 2013</t>
  </si>
  <si>
    <t>ΓΕΝΙΚΟ ΣΥΝΟΛΟ  ΛΕΙΤΟΥΡΓΙΚΩΝ  ΕΣΟΔΩΝ  ΕΤΟΥΣ 2013</t>
  </si>
  <si>
    <t>ΓΕΝΙΚΟ ΣΥΝΟΛΟ Κ.Α. 10</t>
  </si>
  <si>
    <t>ΓΕΝΙΚΟ ΣΥΝΟΛΟ Κ.Α. 11</t>
  </si>
</sst>
</file>

<file path=xl/styles.xml><?xml version="1.0" encoding="utf-8"?>
<styleSheet xmlns="http://schemas.openxmlformats.org/spreadsheetml/2006/main">
  <fonts count="31">
    <font>
      <sz val="10"/>
      <name val="Arial Greek"/>
      <charset val="161"/>
    </font>
    <font>
      <sz val="10"/>
      <name val="Arial Greek"/>
      <charset val="161"/>
    </font>
    <font>
      <sz val="10"/>
      <name val="Arial Greek"/>
      <family val="2"/>
      <charset val="161"/>
    </font>
    <font>
      <b/>
      <sz val="10"/>
      <name val="Arial Greek"/>
      <family val="2"/>
      <charset val="161"/>
    </font>
    <font>
      <b/>
      <sz val="11"/>
      <name val="Arial Greek"/>
      <family val="2"/>
      <charset val="161"/>
    </font>
    <font>
      <b/>
      <sz val="9"/>
      <name val="Arial Greek"/>
      <charset val="161"/>
    </font>
    <font>
      <b/>
      <sz val="10"/>
      <name val="Arial Greek"/>
      <charset val="161"/>
    </font>
    <font>
      <sz val="8"/>
      <name val="Arial Greek"/>
      <charset val="161"/>
    </font>
    <font>
      <b/>
      <sz val="12"/>
      <name val="Arial Greek"/>
      <charset val="161"/>
    </font>
    <font>
      <b/>
      <sz val="8"/>
      <name val="Arial Greek"/>
      <charset val="161"/>
    </font>
    <font>
      <sz val="11"/>
      <name val="Arial Greek"/>
      <charset val="161"/>
    </font>
    <font>
      <sz val="10"/>
      <name val="Arial Narrow"/>
      <family val="2"/>
      <charset val="161"/>
    </font>
    <font>
      <sz val="8"/>
      <color indexed="81"/>
      <name val="Tahoma"/>
      <family val="2"/>
      <charset val="161"/>
    </font>
    <font>
      <b/>
      <sz val="8"/>
      <color indexed="81"/>
      <name val="Tahoma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b/>
      <sz val="10"/>
      <name val="Arial"/>
      <family val="2"/>
      <charset val="161"/>
    </font>
    <font>
      <sz val="10"/>
      <color rgb="FFFF0000"/>
      <name val="Arial Greek"/>
      <charset val="161"/>
    </font>
    <font>
      <sz val="10"/>
      <color rgb="FF0070C0"/>
      <name val="Arial Greek"/>
      <family val="2"/>
      <charset val="161"/>
    </font>
    <font>
      <b/>
      <sz val="11"/>
      <name val="Calibri"/>
      <family val="2"/>
      <charset val="161"/>
      <scheme val="minor"/>
    </font>
    <font>
      <sz val="9"/>
      <name val="Arial Narrow"/>
      <family val="2"/>
      <charset val="161"/>
    </font>
    <font>
      <sz val="9"/>
      <name val="Arial Greek"/>
      <charset val="161"/>
    </font>
    <font>
      <b/>
      <sz val="10"/>
      <color rgb="FFFF0000"/>
      <name val="Arial Greek"/>
      <family val="2"/>
      <charset val="161"/>
    </font>
    <font>
      <sz val="10"/>
      <color rgb="FFFF0000"/>
      <name val="Arial Greek"/>
      <family val="2"/>
      <charset val="161"/>
    </font>
    <font>
      <b/>
      <sz val="12"/>
      <name val="Arial Greek"/>
      <family val="2"/>
      <charset val="161"/>
    </font>
    <font>
      <b/>
      <sz val="9"/>
      <name val="Arial Greek"/>
      <family val="2"/>
      <charset val="161"/>
    </font>
    <font>
      <sz val="10"/>
      <color rgb="FFFF0000"/>
      <name val="Arial Narrow"/>
      <family val="2"/>
      <charset val="161"/>
    </font>
    <font>
      <sz val="10"/>
      <color theme="1"/>
      <name val="Arial Greek"/>
      <family val="2"/>
      <charset val="161"/>
    </font>
    <font>
      <sz val="10"/>
      <color theme="9" tint="-0.249977111117893"/>
      <name val="Arial Greek"/>
      <family val="2"/>
      <charset val="161"/>
    </font>
    <font>
      <sz val="10"/>
      <color theme="9" tint="-0.249977111117893"/>
      <name val="Arial Greek"/>
      <charset val="161"/>
    </font>
    <font>
      <b/>
      <sz val="13"/>
      <name val="Arial Greek"/>
      <charset val="16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35">
    <xf numFmtId="0" fontId="0" fillId="0" borderId="0" xfId="0"/>
    <xf numFmtId="4" fontId="0" fillId="0" borderId="0" xfId="0" applyNumberFormat="1"/>
    <xf numFmtId="4" fontId="2" fillId="0" borderId="3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 wrapText="1"/>
    </xf>
    <xf numFmtId="4" fontId="3" fillId="2" borderId="3" xfId="0" applyNumberFormat="1" applyFont="1" applyFill="1" applyBorder="1" applyAlignment="1">
      <alignment horizontal="centerContinuous" vertical="center" wrapText="1"/>
    </xf>
    <xf numFmtId="4" fontId="2" fillId="0" borderId="9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horizontal="right" vertical="center" wrapText="1"/>
    </xf>
    <xf numFmtId="4" fontId="2" fillId="0" borderId="9" xfId="0" applyNumberFormat="1" applyFont="1" applyFill="1" applyBorder="1" applyAlignment="1">
      <alignment horizontal="right" vertical="center"/>
    </xf>
    <xf numFmtId="4" fontId="6" fillId="0" borderId="3" xfId="0" applyNumberFormat="1" applyFont="1" applyBorder="1" applyAlignment="1">
      <alignment horizontal="right" vertical="center"/>
    </xf>
    <xf numFmtId="4" fontId="6" fillId="0" borderId="9" xfId="0" applyNumberFormat="1" applyFont="1" applyBorder="1" applyAlignment="1">
      <alignment horizontal="right" vertical="center"/>
    </xf>
    <xf numFmtId="4" fontId="2" fillId="2" borderId="3" xfId="0" applyNumberFormat="1" applyFont="1" applyFill="1" applyBorder="1" applyAlignment="1">
      <alignment horizontal="right" vertical="center" wrapText="1"/>
    </xf>
    <xf numFmtId="4" fontId="6" fillId="0" borderId="9" xfId="0" applyNumberFormat="1" applyFont="1" applyFill="1" applyBorder="1" applyAlignment="1">
      <alignment horizontal="right" vertical="center"/>
    </xf>
    <xf numFmtId="4" fontId="6" fillId="0" borderId="16" xfId="0" applyNumberFormat="1" applyFont="1" applyBorder="1" applyAlignment="1">
      <alignment horizontal="right" vertical="center"/>
    </xf>
    <xf numFmtId="4" fontId="2" fillId="0" borderId="0" xfId="0" applyNumberFormat="1" applyFont="1" applyBorder="1" applyAlignment="1">
      <alignment horizontal="right" vertical="center"/>
    </xf>
    <xf numFmtId="4" fontId="5" fillId="0" borderId="27" xfId="0" applyNumberFormat="1" applyFont="1" applyBorder="1" applyAlignment="1">
      <alignment horizontal="right" vertical="center" wrapText="1"/>
    </xf>
    <xf numFmtId="4" fontId="3" fillId="2" borderId="16" xfId="0" applyNumberFormat="1" applyFont="1" applyFill="1" applyBorder="1" applyAlignment="1">
      <alignment horizontal="right" vertical="center" wrapText="1"/>
    </xf>
    <xf numFmtId="4" fontId="11" fillId="0" borderId="9" xfId="0" applyNumberFormat="1" applyFont="1" applyBorder="1" applyAlignment="1">
      <alignment horizontal="right" vertical="center"/>
    </xf>
    <xf numFmtId="4" fontId="0" fillId="0" borderId="0" xfId="0" applyNumberFormat="1" applyAlignment="1">
      <alignment horizontal="right"/>
    </xf>
    <xf numFmtId="4" fontId="10" fillId="0" borderId="0" xfId="0" applyNumberFormat="1" applyFont="1" applyAlignment="1">
      <alignment horizontal="right"/>
    </xf>
    <xf numFmtId="4" fontId="21" fillId="0" borderId="27" xfId="0" applyNumberFormat="1" applyFont="1" applyBorder="1" applyAlignment="1">
      <alignment horizontal="right" vertical="center" wrapText="1"/>
    </xf>
    <xf numFmtId="4" fontId="22" fillId="0" borderId="29" xfId="0" applyNumberFormat="1" applyFont="1" applyBorder="1" applyAlignment="1">
      <alignment horizontal="right" vertical="center"/>
    </xf>
    <xf numFmtId="4" fontId="0" fillId="0" borderId="3" xfId="0" applyNumberFormat="1" applyFont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right" vertical="center" wrapText="1"/>
    </xf>
    <xf numFmtId="4" fontId="0" fillId="0" borderId="9" xfId="0" applyNumberFormat="1" applyFont="1" applyBorder="1" applyAlignment="1">
      <alignment horizontal="right" vertical="center"/>
    </xf>
    <xf numFmtId="4" fontId="3" fillId="0" borderId="29" xfId="0" applyNumberFormat="1" applyFont="1" applyBorder="1" applyAlignment="1">
      <alignment horizontal="right" vertical="center"/>
    </xf>
    <xf numFmtId="4" fontId="0" fillId="0" borderId="29" xfId="0" applyNumberFormat="1" applyFont="1" applyBorder="1" applyAlignment="1">
      <alignment horizontal="right" vertical="center"/>
    </xf>
    <xf numFmtId="4" fontId="0" fillId="0" borderId="16" xfId="0" applyNumberFormat="1" applyFont="1" applyBorder="1" applyAlignment="1">
      <alignment horizontal="right" vertical="center"/>
    </xf>
    <xf numFmtId="4" fontId="6" fillId="0" borderId="29" xfId="0" applyNumberFormat="1" applyFont="1" applyBorder="1" applyAlignment="1">
      <alignment horizontal="right" vertical="center"/>
    </xf>
    <xf numFmtId="4" fontId="0" fillId="0" borderId="9" xfId="0" applyNumberFormat="1" applyFont="1" applyFill="1" applyBorder="1" applyAlignment="1">
      <alignment horizontal="right" vertical="center"/>
    </xf>
    <xf numFmtId="4" fontId="0" fillId="2" borderId="16" xfId="0" applyNumberFormat="1" applyFont="1" applyFill="1" applyBorder="1" applyAlignment="1">
      <alignment horizontal="right" vertical="center" wrapText="1"/>
    </xf>
    <xf numFmtId="4" fontId="0" fillId="0" borderId="29" xfId="0" applyNumberFormat="1" applyFont="1" applyFill="1" applyBorder="1" applyAlignment="1">
      <alignment horizontal="right" vertical="center"/>
    </xf>
    <xf numFmtId="4" fontId="23" fillId="0" borderId="9" xfId="0" applyNumberFormat="1" applyFont="1" applyBorder="1" applyAlignment="1">
      <alignment horizontal="right" vertical="center"/>
    </xf>
    <xf numFmtId="4" fontId="26" fillId="0" borderId="9" xfId="0" applyNumberFormat="1" applyFont="1" applyBorder="1" applyAlignment="1">
      <alignment horizontal="right" vertical="center"/>
    </xf>
    <xf numFmtId="4" fontId="6" fillId="3" borderId="9" xfId="0" applyNumberFormat="1" applyFont="1" applyFill="1" applyBorder="1" applyAlignment="1">
      <alignment horizontal="right" vertical="center"/>
    </xf>
    <xf numFmtId="4" fontId="27" fillId="0" borderId="9" xfId="0" applyNumberFormat="1" applyFont="1" applyBorder="1" applyAlignment="1">
      <alignment horizontal="right" vertical="center"/>
    </xf>
    <xf numFmtId="4" fontId="6" fillId="4" borderId="9" xfId="0" applyNumberFormat="1" applyFont="1" applyFill="1" applyBorder="1" applyAlignment="1">
      <alignment horizontal="right" vertical="center"/>
    </xf>
    <xf numFmtId="4" fontId="8" fillId="5" borderId="25" xfId="0" applyNumberFormat="1" applyFont="1" applyFill="1" applyBorder="1" applyAlignment="1">
      <alignment horizontal="right" vertical="center"/>
    </xf>
    <xf numFmtId="4" fontId="5" fillId="3" borderId="27" xfId="0" applyNumberFormat="1" applyFont="1" applyFill="1" applyBorder="1" applyAlignment="1">
      <alignment horizontal="right" vertical="center" wrapText="1"/>
    </xf>
    <xf numFmtId="4" fontId="3" fillId="3" borderId="29" xfId="0" applyNumberFormat="1" applyFont="1" applyFill="1" applyBorder="1" applyAlignment="1">
      <alignment horizontal="right" vertical="center"/>
    </xf>
    <xf numFmtId="4" fontId="24" fillId="7" borderId="13" xfId="0" applyNumberFormat="1" applyFont="1" applyFill="1" applyBorder="1" applyAlignment="1">
      <alignment horizontal="right" vertical="center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applyNumberFormat="1" applyFont="1" applyFill="1" applyBorder="1" applyAlignment="1">
      <alignment horizontal="right" vertical="center"/>
    </xf>
    <xf numFmtId="4" fontId="6" fillId="6" borderId="3" xfId="0" applyNumberFormat="1" applyFont="1" applyFill="1" applyBorder="1" applyAlignment="1">
      <alignment horizontal="right" vertical="center"/>
    </xf>
    <xf numFmtId="4" fontId="8" fillId="6" borderId="3" xfId="0" applyNumberFormat="1" applyFont="1" applyFill="1" applyBorder="1" applyAlignment="1">
      <alignment horizontal="right" vertical="center"/>
    </xf>
    <xf numFmtId="4" fontId="8" fillId="0" borderId="3" xfId="0" applyNumberFormat="1" applyFont="1" applyFill="1" applyBorder="1" applyAlignment="1">
      <alignment horizontal="right" vertical="center"/>
    </xf>
    <xf numFmtId="4" fontId="0" fillId="0" borderId="3" xfId="0" applyNumberFormat="1" applyFont="1" applyFill="1" applyBorder="1" applyAlignment="1">
      <alignment horizontal="right" vertical="center"/>
    </xf>
    <xf numFmtId="4" fontId="2" fillId="0" borderId="3" xfId="0" applyNumberFormat="1" applyFont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0" fillId="0" borderId="3" xfId="0" applyNumberFormat="1" applyFont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horizontal="right" vertical="center"/>
    </xf>
    <xf numFmtId="4" fontId="0" fillId="0" borderId="3" xfId="0" applyNumberFormat="1" applyFont="1" applyFill="1" applyBorder="1" applyAlignment="1">
      <alignment horizontal="right" vertical="center" wrapText="1"/>
    </xf>
    <xf numFmtId="4" fontId="1" fillId="0" borderId="3" xfId="0" applyNumberFormat="1" applyFont="1" applyFill="1" applyBorder="1" applyAlignment="1">
      <alignment horizontal="right" vertical="center" wrapText="1"/>
    </xf>
    <xf numFmtId="4" fontId="17" fillId="0" borderId="29" xfId="0" applyNumberFormat="1" applyFont="1" applyFill="1" applyBorder="1" applyAlignment="1">
      <alignment horizontal="right" vertical="center"/>
    </xf>
    <xf numFmtId="4" fontId="23" fillId="0" borderId="3" xfId="0" applyNumberFormat="1" applyFont="1" applyFill="1" applyBorder="1" applyAlignment="1">
      <alignment horizontal="right" vertical="center" wrapText="1"/>
    </xf>
    <xf numFmtId="4" fontId="23" fillId="0" borderId="29" xfId="0" applyNumberFormat="1" applyFont="1" applyBorder="1" applyAlignment="1">
      <alignment horizontal="right" vertical="center"/>
    </xf>
    <xf numFmtId="4" fontId="6" fillId="8" borderId="9" xfId="0" applyNumberFormat="1" applyFont="1" applyFill="1" applyBorder="1" applyAlignment="1">
      <alignment horizontal="right" vertical="center"/>
    </xf>
    <xf numFmtId="4" fontId="2" fillId="8" borderId="9" xfId="0" applyNumberFormat="1" applyFont="1" applyFill="1" applyBorder="1" applyAlignment="1">
      <alignment horizontal="right" vertical="center"/>
    </xf>
    <xf numFmtId="4" fontId="2" fillId="8" borderId="3" xfId="0" applyNumberFormat="1" applyFont="1" applyFill="1" applyBorder="1" applyAlignment="1">
      <alignment horizontal="right" vertical="center" wrapText="1"/>
    </xf>
    <xf numFmtId="4" fontId="2" fillId="0" borderId="29" xfId="0" applyNumberFormat="1" applyFont="1" applyBorder="1" applyAlignment="1">
      <alignment horizontal="right" vertical="center"/>
    </xf>
    <xf numFmtId="4" fontId="6" fillId="0" borderId="23" xfId="0" applyNumberFormat="1" applyFont="1" applyBorder="1" applyAlignment="1">
      <alignment horizontal="right" vertical="center"/>
    </xf>
    <xf numFmtId="4" fontId="17" fillId="0" borderId="9" xfId="0" applyNumberFormat="1" applyFont="1" applyBorder="1" applyAlignment="1">
      <alignment horizontal="right" vertical="center"/>
    </xf>
    <xf numFmtId="4" fontId="2" fillId="0" borderId="29" xfId="0" applyNumberFormat="1" applyFont="1" applyFill="1" applyBorder="1" applyAlignment="1">
      <alignment horizontal="right" vertical="center"/>
    </xf>
    <xf numFmtId="4" fontId="2" fillId="0" borderId="23" xfId="0" applyNumberFormat="1" applyFont="1" applyFill="1" applyBorder="1" applyAlignment="1">
      <alignment horizontal="right" vertical="center"/>
    </xf>
    <xf numFmtId="4" fontId="2" fillId="0" borderId="23" xfId="0" applyNumberFormat="1" applyFont="1" applyBorder="1" applyAlignment="1">
      <alignment horizontal="right" vertical="center"/>
    </xf>
    <xf numFmtId="4" fontId="6" fillId="3" borderId="39" xfId="0" applyNumberFormat="1" applyFont="1" applyFill="1" applyBorder="1" applyAlignment="1">
      <alignment horizontal="right" vertical="center"/>
    </xf>
    <xf numFmtId="4" fontId="2" fillId="0" borderId="16" xfId="0" applyNumberFormat="1" applyFont="1" applyBorder="1" applyAlignment="1">
      <alignment horizontal="right" vertical="center"/>
    </xf>
    <xf numFmtId="4" fontId="22" fillId="0" borderId="7" xfId="0" applyNumberFormat="1" applyFont="1" applyBorder="1" applyAlignment="1">
      <alignment horizontal="right" vertical="center"/>
    </xf>
    <xf numFmtId="4" fontId="0" fillId="0" borderId="42" xfId="0" applyNumberFormat="1" applyBorder="1" applyAlignment="1">
      <alignment horizontal="right"/>
    </xf>
    <xf numFmtId="4" fontId="23" fillId="0" borderId="42" xfId="0" applyNumberFormat="1" applyFont="1" applyBorder="1" applyAlignment="1">
      <alignment horizontal="right" vertical="center"/>
    </xf>
    <xf numFmtId="4" fontId="2" fillId="0" borderId="42" xfId="0" applyNumberFormat="1" applyFont="1" applyBorder="1" applyAlignment="1">
      <alignment horizontal="right" vertical="center"/>
    </xf>
    <xf numFmtId="4" fontId="26" fillId="0" borderId="42" xfId="0" applyNumberFormat="1" applyFont="1" applyBorder="1" applyAlignment="1">
      <alignment horizontal="right" vertical="center"/>
    </xf>
    <xf numFmtId="4" fontId="2" fillId="0" borderId="42" xfId="0" applyNumberFormat="1" applyFont="1" applyFill="1" applyBorder="1" applyAlignment="1">
      <alignment horizontal="right" vertical="center"/>
    </xf>
    <xf numFmtId="4" fontId="28" fillId="0" borderId="42" xfId="0" applyNumberFormat="1" applyFont="1" applyFill="1" applyBorder="1" applyAlignment="1">
      <alignment horizontal="right" vertical="center"/>
    </xf>
    <xf numFmtId="4" fontId="23" fillId="0" borderId="42" xfId="0" applyNumberFormat="1" applyFont="1" applyFill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36" xfId="0" applyNumberFormat="1" applyFont="1" applyBorder="1" applyAlignment="1">
      <alignment horizontal="right" vertical="center"/>
    </xf>
    <xf numFmtId="4" fontId="6" fillId="3" borderId="11" xfId="0" applyNumberFormat="1" applyFont="1" applyFill="1" applyBorder="1" applyAlignment="1">
      <alignment horizontal="right" vertical="center"/>
    </xf>
    <xf numFmtId="4" fontId="22" fillId="0" borderId="9" xfId="0" applyNumberFormat="1" applyFont="1" applyBorder="1" applyAlignment="1">
      <alignment horizontal="right" vertical="center"/>
    </xf>
    <xf numFmtId="4" fontId="3" fillId="0" borderId="18" xfId="0" applyNumberFormat="1" applyFont="1" applyBorder="1" applyAlignment="1">
      <alignment horizontal="right" vertical="center" wrapText="1"/>
    </xf>
    <xf numFmtId="4" fontId="3" fillId="2" borderId="18" xfId="0" applyNumberFormat="1" applyFont="1" applyFill="1" applyBorder="1" applyAlignment="1">
      <alignment horizontal="centerContinuous" vertical="center" wrapText="1"/>
    </xf>
    <xf numFmtId="4" fontId="2" fillId="0" borderId="18" xfId="0" applyNumberFormat="1" applyFont="1" applyFill="1" applyBorder="1" applyAlignment="1">
      <alignment horizontal="right" vertical="center"/>
    </xf>
    <xf numFmtId="4" fontId="2" fillId="0" borderId="18" xfId="0" applyNumberFormat="1" applyFont="1" applyFill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3" fillId="0" borderId="18" xfId="0" applyNumberFormat="1" applyFont="1" applyFill="1" applyBorder="1" applyAlignment="1">
      <alignment horizontal="right" vertical="center" wrapText="1"/>
    </xf>
    <xf numFmtId="4" fontId="1" fillId="0" borderId="18" xfId="0" applyNumberFormat="1" applyFont="1" applyBorder="1" applyAlignment="1">
      <alignment horizontal="right" vertical="center" wrapText="1"/>
    </xf>
    <xf numFmtId="4" fontId="0" fillId="0" borderId="18" xfId="0" applyNumberFormat="1" applyFont="1" applyFill="1" applyBorder="1" applyAlignment="1">
      <alignment horizontal="right" vertical="center" wrapText="1"/>
    </xf>
    <xf numFmtId="4" fontId="1" fillId="0" borderId="18" xfId="0" applyNumberFormat="1" applyFont="1" applyFill="1" applyBorder="1" applyAlignment="1">
      <alignment horizontal="right" vertical="center" wrapText="1"/>
    </xf>
    <xf numFmtId="4" fontId="0" fillId="0" borderId="18" xfId="0" applyNumberFormat="1" applyFont="1" applyBorder="1" applyAlignment="1">
      <alignment horizontal="right" vertical="center" wrapText="1"/>
    </xf>
    <xf numFmtId="4" fontId="3" fillId="2" borderId="18" xfId="0" applyNumberFormat="1" applyFont="1" applyFill="1" applyBorder="1" applyAlignment="1">
      <alignment horizontal="center" vertical="center" wrapText="1"/>
    </xf>
    <xf numFmtId="4" fontId="3" fillId="2" borderId="18" xfId="0" applyNumberFormat="1" applyFont="1" applyFill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/>
    </xf>
    <xf numFmtId="4" fontId="6" fillId="0" borderId="18" xfId="0" applyNumberFormat="1" applyFont="1" applyBorder="1" applyAlignment="1">
      <alignment horizontal="right" vertical="center"/>
    </xf>
    <xf numFmtId="4" fontId="0" fillId="0" borderId="18" xfId="0" applyNumberFormat="1" applyFont="1" applyFill="1" applyBorder="1" applyAlignment="1">
      <alignment horizontal="right" vertical="center"/>
    </xf>
    <xf numFmtId="4" fontId="0" fillId="0" borderId="18" xfId="0" applyNumberFormat="1" applyFont="1" applyBorder="1" applyAlignment="1">
      <alignment horizontal="right" vertical="center"/>
    </xf>
    <xf numFmtId="4" fontId="2" fillId="2" borderId="18" xfId="0" applyNumberFormat="1" applyFont="1" applyFill="1" applyBorder="1" applyAlignment="1">
      <alignment horizontal="right" vertical="center" wrapText="1"/>
    </xf>
    <xf numFmtId="4" fontId="8" fillId="0" borderId="18" xfId="0" applyNumberFormat="1" applyFont="1" applyFill="1" applyBorder="1" applyAlignment="1">
      <alignment horizontal="right" vertical="center"/>
    </xf>
    <xf numFmtId="4" fontId="3" fillId="2" borderId="14" xfId="0" applyNumberFormat="1" applyFont="1" applyFill="1" applyBorder="1" applyAlignment="1">
      <alignment horizontal="left" vertical="center"/>
    </xf>
    <xf numFmtId="4" fontId="3" fillId="2" borderId="3" xfId="0" applyNumberFormat="1" applyFont="1" applyFill="1" applyBorder="1" applyAlignment="1">
      <alignment horizontal="left" vertical="center" wrapText="1"/>
    </xf>
    <xf numFmtId="4" fontId="3" fillId="2" borderId="8" xfId="0" applyNumberFormat="1" applyFont="1" applyFill="1" applyBorder="1" applyAlignment="1">
      <alignment horizontal="left" vertical="center"/>
    </xf>
    <xf numFmtId="4" fontId="3" fillId="0" borderId="3" xfId="0" applyNumberFormat="1" applyFont="1" applyBorder="1" applyAlignment="1">
      <alignment vertical="center" wrapText="1"/>
    </xf>
    <xf numFmtId="4" fontId="6" fillId="2" borderId="8" xfId="0" applyNumberFormat="1" applyFont="1" applyFill="1" applyBorder="1" applyAlignment="1">
      <alignment horizontal="left" vertical="center"/>
    </xf>
    <xf numFmtId="4" fontId="1" fillId="0" borderId="3" xfId="0" applyNumberFormat="1" applyFont="1" applyBorder="1" applyAlignment="1">
      <alignment vertical="center" wrapText="1"/>
    </xf>
    <xf numFmtId="4" fontId="1" fillId="2" borderId="8" xfId="0" applyNumberFormat="1" applyFont="1" applyFill="1" applyBorder="1" applyAlignment="1">
      <alignment horizontal="left" vertical="center"/>
    </xf>
    <xf numFmtId="4" fontId="2" fillId="0" borderId="3" xfId="0" applyNumberFormat="1" applyFont="1" applyBorder="1" applyAlignment="1">
      <alignment vertical="center" wrapText="1"/>
    </xf>
    <xf numFmtId="4" fontId="0" fillId="2" borderId="8" xfId="0" applyNumberFormat="1" applyFill="1" applyBorder="1" applyAlignment="1">
      <alignment horizontal="left" vertical="center"/>
    </xf>
    <xf numFmtId="4" fontId="3" fillId="3" borderId="18" xfId="0" applyNumberFormat="1" applyFont="1" applyFill="1" applyBorder="1" applyAlignment="1">
      <alignment vertical="center" wrapText="1"/>
    </xf>
    <xf numFmtId="4" fontId="23" fillId="0" borderId="0" xfId="0" applyNumberFormat="1" applyFont="1"/>
    <xf numFmtId="4" fontId="2" fillId="3" borderId="14" xfId="0" applyNumberFormat="1" applyFont="1" applyFill="1" applyBorder="1" applyAlignment="1">
      <alignment horizontal="left" vertical="center"/>
    </xf>
    <xf numFmtId="4" fontId="6" fillId="3" borderId="18" xfId="0" applyNumberFormat="1" applyFont="1" applyFill="1" applyBorder="1" applyAlignment="1">
      <alignment vertical="center" wrapText="1"/>
    </xf>
    <xf numFmtId="4" fontId="6" fillId="2" borderId="3" xfId="0" applyNumberFormat="1" applyFont="1" applyFill="1" applyBorder="1" applyAlignment="1">
      <alignment horizontal="left" vertical="center" wrapText="1"/>
    </xf>
    <xf numFmtId="4" fontId="0" fillId="2" borderId="8" xfId="0" applyNumberFormat="1" applyFont="1" applyFill="1" applyBorder="1" applyAlignment="1">
      <alignment horizontal="left" vertical="center"/>
    </xf>
    <xf numFmtId="4" fontId="0" fillId="2" borderId="3" xfId="0" applyNumberFormat="1" applyFill="1" applyBorder="1" applyAlignment="1">
      <alignment horizontal="left" vertical="center" wrapText="1"/>
    </xf>
    <xf numFmtId="4" fontId="6" fillId="3" borderId="3" xfId="0" applyNumberFormat="1" applyFont="1" applyFill="1" applyBorder="1" applyAlignment="1">
      <alignment vertical="center" wrapText="1"/>
    </xf>
    <xf numFmtId="4" fontId="0" fillId="2" borderId="3" xfId="0" applyNumberFormat="1" applyFont="1" applyFill="1" applyBorder="1" applyAlignment="1">
      <alignment horizontal="left" vertical="center" wrapText="1"/>
    </xf>
    <xf numFmtId="4" fontId="0" fillId="3" borderId="8" xfId="0" applyNumberFormat="1" applyFill="1" applyBorder="1" applyAlignment="1">
      <alignment horizontal="left" vertical="center"/>
    </xf>
    <xf numFmtId="4" fontId="6" fillId="0" borderId="3" xfId="0" applyNumberFormat="1" applyFont="1" applyBorder="1" applyAlignment="1">
      <alignment vertical="center" wrapText="1"/>
    </xf>
    <xf numFmtId="4" fontId="6" fillId="0" borderId="8" xfId="0" applyNumberFormat="1" applyFont="1" applyBorder="1"/>
    <xf numFmtId="4" fontId="2" fillId="6" borderId="8" xfId="0" applyNumberFormat="1" applyFont="1" applyFill="1" applyBorder="1" applyAlignment="1">
      <alignment horizontal="left" vertical="center"/>
    </xf>
    <xf numFmtId="4" fontId="8" fillId="6" borderId="18" xfId="0" applyNumberFormat="1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horizontal="left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18" xfId="0" applyNumberFormat="1" applyFont="1" applyFill="1" applyBorder="1" applyAlignment="1">
      <alignment horizontal="center" vertical="center"/>
    </xf>
    <xf numFmtId="4" fontId="0" fillId="8" borderId="0" xfId="0" applyNumberFormat="1" applyFill="1"/>
    <xf numFmtId="4" fontId="1" fillId="3" borderId="8" xfId="0" applyNumberFormat="1" applyFont="1" applyFill="1" applyBorder="1" applyAlignment="1">
      <alignment horizontal="left" vertical="center"/>
    </xf>
    <xf numFmtId="4" fontId="2" fillId="3" borderId="8" xfId="0" applyNumberFormat="1" applyFont="1" applyFill="1" applyBorder="1" applyAlignment="1">
      <alignment horizontal="left" vertical="center"/>
    </xf>
    <xf numFmtId="4" fontId="0" fillId="2" borderId="14" xfId="0" applyNumberFormat="1" applyFont="1" applyFill="1" applyBorder="1" applyAlignment="1">
      <alignment horizontal="left" vertical="center"/>
    </xf>
    <xf numFmtId="4" fontId="0" fillId="3" borderId="14" xfId="0" applyNumberFormat="1" applyFont="1" applyFill="1" applyBorder="1" applyAlignment="1">
      <alignment horizontal="left" vertical="center"/>
    </xf>
    <xf numFmtId="4" fontId="2" fillId="2" borderId="8" xfId="0" applyNumberFormat="1" applyFont="1" applyFill="1" applyBorder="1" applyAlignment="1">
      <alignment horizontal="left" vertical="center"/>
    </xf>
    <xf numFmtId="4" fontId="2" fillId="2" borderId="3" xfId="0" applyNumberFormat="1" applyFont="1" applyFill="1" applyBorder="1" applyAlignment="1">
      <alignment horizontal="left" vertical="center" wrapText="1"/>
    </xf>
    <xf numFmtId="4" fontId="14" fillId="2" borderId="8" xfId="0" applyNumberFormat="1" applyFont="1" applyFill="1" applyBorder="1" applyAlignment="1">
      <alignment horizontal="left" vertical="center"/>
    </xf>
    <xf numFmtId="4" fontId="14" fillId="2" borderId="14" xfId="0" applyNumberFormat="1" applyFont="1" applyFill="1" applyBorder="1" applyAlignment="1">
      <alignment horizontal="left" vertical="center"/>
    </xf>
    <xf numFmtId="4" fontId="0" fillId="0" borderId="3" xfId="0" applyNumberFormat="1" applyBorder="1" applyAlignment="1">
      <alignment vertical="center" wrapText="1"/>
    </xf>
    <xf numFmtId="4" fontId="1" fillId="3" borderId="14" xfId="0" applyNumberFormat="1" applyFont="1" applyFill="1" applyBorder="1" applyAlignment="1">
      <alignment horizontal="left" vertical="center"/>
    </xf>
    <xf numFmtId="4" fontId="6" fillId="0" borderId="3" xfId="0" applyNumberFormat="1" applyFont="1" applyFill="1" applyBorder="1" applyAlignment="1">
      <alignment vertical="center" wrapText="1"/>
    </xf>
    <xf numFmtId="4" fontId="0" fillId="0" borderId="3" xfId="0" applyNumberFormat="1" applyFill="1" applyBorder="1" applyAlignment="1">
      <alignment vertical="center" wrapText="1"/>
    </xf>
    <xf numFmtId="4" fontId="0" fillId="0" borderId="0" xfId="0" applyNumberFormat="1" applyAlignment="1">
      <alignment wrapText="1"/>
    </xf>
    <xf numFmtId="4" fontId="10" fillId="0" borderId="0" xfId="0" applyNumberFormat="1" applyFont="1" applyBorder="1" applyAlignment="1">
      <alignment horizontal="centerContinuous" vertical="center"/>
    </xf>
    <xf numFmtId="4" fontId="0" fillId="0" borderId="0" xfId="0" applyNumberFormat="1" applyFont="1"/>
    <xf numFmtId="4" fontId="3" fillId="0" borderId="4" xfId="0" applyNumberFormat="1" applyFont="1" applyBorder="1" applyAlignment="1">
      <alignment horizontal="left" vertical="center" wrapText="1"/>
    </xf>
    <xf numFmtId="4" fontId="3" fillId="0" borderId="26" xfId="0" applyNumberFormat="1" applyFont="1" applyBorder="1" applyAlignment="1">
      <alignment horizontal="left" vertical="center" wrapText="1"/>
    </xf>
    <xf numFmtId="4" fontId="0" fillId="0" borderId="26" xfId="0" applyNumberFormat="1" applyFont="1" applyBorder="1" applyAlignment="1">
      <alignment horizontal="left" vertical="center" wrapText="1"/>
    </xf>
    <xf numFmtId="4" fontId="0" fillId="0" borderId="4" xfId="0" applyNumberFormat="1" applyFont="1" applyBorder="1" applyAlignment="1">
      <alignment horizontal="left" vertical="center" wrapText="1"/>
    </xf>
    <xf numFmtId="4" fontId="22" fillId="3" borderId="26" xfId="0" applyNumberFormat="1" applyFont="1" applyFill="1" applyBorder="1" applyAlignment="1">
      <alignment horizontal="left" vertical="center" wrapText="1"/>
    </xf>
    <xf numFmtId="4" fontId="6" fillId="0" borderId="8" xfId="0" applyNumberFormat="1" applyFont="1" applyFill="1" applyBorder="1" applyAlignment="1">
      <alignment horizontal="left" vertical="center"/>
    </xf>
    <xf numFmtId="4" fontId="0" fillId="0" borderId="8" xfId="0" applyNumberFormat="1" applyFill="1" applyBorder="1" applyAlignment="1">
      <alignment horizontal="left" vertical="center"/>
    </xf>
    <xf numFmtId="4" fontId="2" fillId="0" borderId="3" xfId="0" applyNumberFormat="1" applyFont="1" applyFill="1" applyBorder="1" applyAlignment="1">
      <alignment vertical="center" wrapText="1"/>
    </xf>
    <xf numFmtId="4" fontId="0" fillId="2" borderId="14" xfId="0" applyNumberFormat="1" applyFill="1" applyBorder="1" applyAlignment="1">
      <alignment horizontal="left" vertical="center"/>
    </xf>
    <xf numFmtId="4" fontId="0" fillId="3" borderId="14" xfId="0" applyNumberFormat="1" applyFill="1" applyBorder="1" applyAlignment="1">
      <alignment horizontal="left" vertical="center"/>
    </xf>
    <xf numFmtId="4" fontId="0" fillId="0" borderId="28" xfId="0" applyNumberFormat="1" applyFill="1" applyBorder="1" applyAlignment="1">
      <alignment horizontal="left" vertical="center"/>
    </xf>
    <xf numFmtId="4" fontId="0" fillId="2" borderId="33" xfId="0" applyNumberFormat="1" applyFill="1" applyBorder="1" applyAlignment="1">
      <alignment horizontal="left" vertical="center" wrapText="1"/>
    </xf>
    <xf numFmtId="4" fontId="0" fillId="3" borderId="6" xfId="0" applyNumberFormat="1" applyFill="1" applyBorder="1" applyAlignment="1">
      <alignment horizontal="left" vertical="center"/>
    </xf>
    <xf numFmtId="4" fontId="3" fillId="3" borderId="41" xfId="0" applyNumberFormat="1" applyFont="1" applyFill="1" applyBorder="1" applyAlignment="1">
      <alignment vertical="center" wrapText="1"/>
    </xf>
    <xf numFmtId="4" fontId="6" fillId="0" borderId="40" xfId="0" applyNumberFormat="1" applyFont="1" applyFill="1" applyBorder="1" applyAlignment="1">
      <alignment horizontal="left" vertical="center"/>
    </xf>
    <xf numFmtId="4" fontId="3" fillId="2" borderId="2" xfId="0" applyNumberFormat="1" applyFont="1" applyFill="1" applyBorder="1" applyAlignment="1">
      <alignment horizontal="left" vertical="center" wrapText="1"/>
    </xf>
    <xf numFmtId="4" fontId="6" fillId="2" borderId="14" xfId="0" applyNumberFormat="1" applyFont="1" applyFill="1" applyBorder="1" applyAlignment="1">
      <alignment horizontal="left" vertical="center"/>
    </xf>
    <xf numFmtId="4" fontId="2" fillId="0" borderId="8" xfId="0" applyNumberFormat="1" applyFont="1" applyBorder="1" applyAlignment="1">
      <alignment horizontal="left" vertical="center"/>
    </xf>
    <xf numFmtId="4" fontId="16" fillId="2" borderId="3" xfId="0" applyNumberFormat="1" applyFont="1" applyFill="1" applyBorder="1" applyAlignment="1">
      <alignment horizontal="left" vertical="center" wrapText="1"/>
    </xf>
    <xf numFmtId="4" fontId="1" fillId="0" borderId="8" xfId="0" applyNumberFormat="1" applyFont="1" applyFill="1" applyBorder="1" applyAlignment="1">
      <alignment horizontal="left" vertical="center"/>
    </xf>
    <xf numFmtId="4" fontId="6" fillId="0" borderId="14" xfId="0" applyNumberFormat="1" applyFont="1" applyFill="1" applyBorder="1" applyAlignment="1">
      <alignment horizontal="left" vertical="center"/>
    </xf>
    <xf numFmtId="4" fontId="0" fillId="2" borderId="18" xfId="0" applyNumberFormat="1" applyFill="1" applyBorder="1" applyAlignment="1">
      <alignment horizontal="left" vertical="center" wrapText="1"/>
    </xf>
    <xf numFmtId="4" fontId="3" fillId="0" borderId="32" xfId="0" applyNumberFormat="1" applyFont="1" applyBorder="1" applyAlignment="1">
      <alignment vertical="center" wrapText="1"/>
    </xf>
    <xf numFmtId="4" fontId="6" fillId="0" borderId="3" xfId="0" applyNumberFormat="1" applyFont="1" applyBorder="1"/>
    <xf numFmtId="4" fontId="6" fillId="0" borderId="30" xfId="0" applyNumberFormat="1" applyFont="1" applyBorder="1" applyAlignment="1">
      <alignment vertical="center" wrapText="1"/>
    </xf>
    <xf numFmtId="4" fontId="2" fillId="0" borderId="33" xfId="0" applyNumberFormat="1" applyFont="1" applyBorder="1" applyAlignment="1">
      <alignment vertical="center" wrapText="1"/>
    </xf>
    <xf numFmtId="4" fontId="2" fillId="0" borderId="2" xfId="0" applyNumberFormat="1" applyFont="1" applyBorder="1" applyAlignment="1">
      <alignment vertical="center" wrapText="1"/>
    </xf>
    <xf numFmtId="4" fontId="6" fillId="3" borderId="31" xfId="0" applyNumberFormat="1" applyFont="1" applyFill="1" applyBorder="1" applyAlignment="1">
      <alignment horizontal="left" vertical="center"/>
    </xf>
    <xf numFmtId="4" fontId="3" fillId="2" borderId="31" xfId="0" applyNumberFormat="1" applyFont="1" applyFill="1" applyBorder="1" applyAlignment="1">
      <alignment horizontal="left" vertical="center"/>
    </xf>
    <xf numFmtId="4" fontId="6" fillId="3" borderId="8" xfId="0" applyNumberFormat="1" applyFont="1" applyFill="1" applyBorder="1" applyAlignment="1">
      <alignment horizontal="left" vertical="center"/>
    </xf>
    <xf numFmtId="4" fontId="3" fillId="2" borderId="28" xfId="0" applyNumberFormat="1" applyFont="1" applyFill="1" applyBorder="1" applyAlignment="1">
      <alignment horizontal="left" vertical="center"/>
    </xf>
    <xf numFmtId="4" fontId="3" fillId="0" borderId="30" xfId="0" applyNumberFormat="1" applyFont="1" applyBorder="1" applyAlignment="1">
      <alignment vertical="center" wrapText="1"/>
    </xf>
    <xf numFmtId="4" fontId="2" fillId="0" borderId="18" xfId="0" applyNumberFormat="1" applyFont="1" applyBorder="1" applyAlignment="1">
      <alignment vertical="center" wrapText="1"/>
    </xf>
    <xf numFmtId="4" fontId="22" fillId="3" borderId="28" xfId="0" applyNumberFormat="1" applyFont="1" applyFill="1" applyBorder="1" applyAlignment="1">
      <alignment horizontal="left" vertical="center"/>
    </xf>
    <xf numFmtId="4" fontId="18" fillId="7" borderId="17" xfId="0" applyNumberFormat="1" applyFont="1" applyFill="1" applyBorder="1" applyAlignment="1">
      <alignment horizontal="left" vertical="center"/>
    </xf>
    <xf numFmtId="4" fontId="3" fillId="7" borderId="5" xfId="0" applyNumberFormat="1" applyFont="1" applyFill="1" applyBorder="1" applyAlignment="1">
      <alignment horizontal="left" vertical="center" wrapText="1"/>
    </xf>
    <xf numFmtId="4" fontId="18" fillId="0" borderId="0" xfId="0" applyNumberFormat="1" applyFont="1"/>
    <xf numFmtId="4" fontId="6" fillId="0" borderId="0" xfId="0" applyNumberFormat="1" applyFont="1"/>
    <xf numFmtId="4" fontId="20" fillId="2" borderId="8" xfId="0" applyNumberFormat="1" applyFont="1" applyFill="1" applyBorder="1" applyAlignment="1">
      <alignment horizontal="right" vertical="center"/>
    </xf>
    <xf numFmtId="4" fontId="6" fillId="0" borderId="8" xfId="0" applyNumberFormat="1" applyFont="1" applyBorder="1" applyAlignment="1">
      <alignment horizontal="left" vertical="center"/>
    </xf>
    <xf numFmtId="4" fontId="20" fillId="3" borderId="14" xfId="0" applyNumberFormat="1" applyFont="1" applyFill="1" applyBorder="1" applyAlignment="1">
      <alignment horizontal="right" vertical="center"/>
    </xf>
    <xf numFmtId="4" fontId="6" fillId="2" borderId="31" xfId="0" applyNumberFormat="1" applyFont="1" applyFill="1" applyBorder="1" applyAlignment="1">
      <alignment horizontal="left" vertical="center"/>
    </xf>
    <xf numFmtId="4" fontId="6" fillId="0" borderId="33" xfId="0" applyNumberFormat="1" applyFont="1" applyBorder="1" applyAlignment="1">
      <alignment vertical="center" wrapText="1"/>
    </xf>
    <xf numFmtId="4" fontId="0" fillId="2" borderId="40" xfId="0" applyNumberFormat="1" applyFill="1" applyBorder="1" applyAlignment="1">
      <alignment horizontal="left" vertical="center"/>
    </xf>
    <xf numFmtId="4" fontId="11" fillId="2" borderId="8" xfId="0" applyNumberFormat="1" applyFont="1" applyFill="1" applyBorder="1" applyAlignment="1">
      <alignment horizontal="right" vertical="center" wrapText="1"/>
    </xf>
    <xf numFmtId="4" fontId="0" fillId="2" borderId="18" xfId="0" applyNumberFormat="1" applyFill="1" applyBorder="1" applyAlignment="1">
      <alignment horizontal="left" vertical="center"/>
    </xf>
    <xf numFmtId="4" fontId="2" fillId="0" borderId="18" xfId="0" applyNumberFormat="1" applyFont="1" applyFill="1" applyBorder="1" applyAlignment="1">
      <alignment vertical="center" wrapText="1"/>
    </xf>
    <xf numFmtId="4" fontId="29" fillId="0" borderId="0" xfId="0" applyNumberFormat="1" applyFont="1"/>
    <xf numFmtId="4" fontId="0" fillId="2" borderId="26" xfId="0" applyNumberFormat="1" applyFill="1" applyBorder="1" applyAlignment="1">
      <alignment horizontal="left" vertical="center"/>
    </xf>
    <xf numFmtId="4" fontId="2" fillId="0" borderId="4" xfId="0" applyNumberFormat="1" applyFont="1" applyBorder="1" applyAlignment="1">
      <alignment vertical="center" wrapText="1"/>
    </xf>
    <xf numFmtId="4" fontId="0" fillId="0" borderId="0" xfId="0" applyNumberFormat="1" applyFill="1"/>
    <xf numFmtId="4" fontId="11" fillId="0" borderId="8" xfId="0" applyNumberFormat="1" applyFont="1" applyFill="1" applyBorder="1" applyAlignment="1">
      <alignment horizontal="right" vertical="center" wrapText="1"/>
    </xf>
    <xf numFmtId="4" fontId="0" fillId="0" borderId="3" xfId="0" applyNumberFormat="1" applyFont="1" applyBorder="1" applyAlignment="1">
      <alignment vertical="center" wrapText="1"/>
    </xf>
    <xf numFmtId="4" fontId="11" fillId="3" borderId="14" xfId="0" applyNumberFormat="1" applyFont="1" applyFill="1" applyBorder="1" applyAlignment="1">
      <alignment horizontal="right" vertical="center" wrapText="1"/>
    </xf>
    <xf numFmtId="4" fontId="1" fillId="2" borderId="14" xfId="0" applyNumberFormat="1" applyFont="1" applyFill="1" applyBorder="1" applyAlignment="1">
      <alignment horizontal="left" vertical="center"/>
    </xf>
    <xf numFmtId="4" fontId="1" fillId="2" borderId="26" xfId="0" applyNumberFormat="1" applyFont="1" applyFill="1" applyBorder="1" applyAlignment="1">
      <alignment horizontal="left" vertical="center"/>
    </xf>
    <xf numFmtId="4" fontId="6" fillId="0" borderId="18" xfId="0" applyNumberFormat="1" applyFont="1" applyBorder="1" applyAlignment="1">
      <alignment vertical="center" wrapText="1"/>
    </xf>
    <xf numFmtId="4" fontId="1" fillId="3" borderId="26" xfId="0" applyNumberFormat="1" applyFont="1" applyFill="1" applyBorder="1" applyAlignment="1">
      <alignment horizontal="left" vertical="center"/>
    </xf>
    <xf numFmtId="4" fontId="6" fillId="3" borderId="4" xfId="0" applyNumberFormat="1" applyFont="1" applyFill="1" applyBorder="1" applyAlignment="1">
      <alignment vertical="center" wrapText="1"/>
    </xf>
    <xf numFmtId="4" fontId="2" fillId="0" borderId="28" xfId="0" applyNumberFormat="1" applyFont="1" applyBorder="1" applyAlignment="1">
      <alignment horizontal="left" vertical="center"/>
    </xf>
    <xf numFmtId="4" fontId="0" fillId="0" borderId="30" xfId="0" applyNumberFormat="1" applyFont="1" applyBorder="1" applyAlignment="1">
      <alignment vertical="center" wrapText="1"/>
    </xf>
    <xf numFmtId="4" fontId="2" fillId="4" borderId="14" xfId="0" applyNumberFormat="1" applyFont="1" applyFill="1" applyBorder="1" applyAlignment="1">
      <alignment horizontal="left" vertical="center"/>
    </xf>
    <xf numFmtId="4" fontId="6" fillId="4" borderId="3" xfId="0" applyNumberFormat="1" applyFont="1" applyFill="1" applyBorder="1" applyAlignment="1">
      <alignment vertical="center" wrapText="1"/>
    </xf>
    <xf numFmtId="4" fontId="1" fillId="2" borderId="31" xfId="0" applyNumberFormat="1" applyFont="1" applyFill="1" applyBorder="1" applyAlignment="1">
      <alignment horizontal="left" vertical="center"/>
    </xf>
    <xf numFmtId="4" fontId="2" fillId="0" borderId="40" xfId="0" applyNumberFormat="1" applyFont="1" applyBorder="1" applyAlignment="1">
      <alignment horizontal="left" vertical="center"/>
    </xf>
    <xf numFmtId="4" fontId="2" fillId="0" borderId="14" xfId="0" applyNumberFormat="1" applyFont="1" applyBorder="1" applyAlignment="1">
      <alignment horizontal="left" vertical="center"/>
    </xf>
    <xf numFmtId="4" fontId="6" fillId="0" borderId="14" xfId="0" applyNumberFormat="1" applyFont="1" applyBorder="1" applyAlignment="1">
      <alignment horizontal="left" vertical="center"/>
    </xf>
    <xf numFmtId="4" fontId="2" fillId="4" borderId="8" xfId="0" applyNumberFormat="1" applyFont="1" applyFill="1" applyBorder="1" applyAlignment="1">
      <alignment horizontal="left" vertical="center"/>
    </xf>
    <xf numFmtId="4" fontId="6" fillId="8" borderId="14" xfId="0" applyNumberFormat="1" applyFont="1" applyFill="1" applyBorder="1" applyAlignment="1">
      <alignment horizontal="left" vertical="center"/>
    </xf>
    <xf numFmtId="4" fontId="6" fillId="8" borderId="18" xfId="0" applyNumberFormat="1" applyFont="1" applyFill="1" applyBorder="1" applyAlignment="1">
      <alignment vertical="center" wrapText="1"/>
    </xf>
    <xf numFmtId="4" fontId="2" fillId="8" borderId="14" xfId="0" applyNumberFormat="1" applyFont="1" applyFill="1" applyBorder="1" applyAlignment="1">
      <alignment horizontal="left" vertical="center"/>
    </xf>
    <xf numFmtId="4" fontId="0" fillId="8" borderId="18" xfId="0" applyNumberFormat="1" applyFill="1" applyBorder="1" applyAlignment="1">
      <alignment vertical="center" wrapText="1"/>
    </xf>
    <xf numFmtId="4" fontId="2" fillId="5" borderId="22" xfId="0" applyNumberFormat="1" applyFont="1" applyFill="1" applyBorder="1" applyAlignment="1">
      <alignment horizontal="left" vertical="center"/>
    </xf>
    <xf numFmtId="4" fontId="6" fillId="5" borderId="24" xfId="0" applyNumberFormat="1" applyFont="1" applyFill="1" applyBorder="1" applyAlignment="1">
      <alignment horizontal="center" vertical="center" wrapText="1"/>
    </xf>
    <xf numFmtId="4" fontId="15" fillId="0" borderId="0" xfId="0" applyNumberFormat="1" applyFont="1"/>
    <xf numFmtId="4" fontId="15" fillId="0" borderId="0" xfId="0" applyNumberFormat="1" applyFont="1" applyAlignment="1">
      <alignment wrapText="1"/>
    </xf>
    <xf numFmtId="4" fontId="15" fillId="0" borderId="0" xfId="0" applyNumberFormat="1" applyFont="1" applyAlignment="1"/>
    <xf numFmtId="4" fontId="5" fillId="0" borderId="35" xfId="0" applyNumberFormat="1" applyFont="1" applyBorder="1" applyAlignment="1">
      <alignment horizontal="right" vertical="center" wrapText="1"/>
    </xf>
    <xf numFmtId="4" fontId="21" fillId="0" borderId="35" xfId="0" applyNumberFormat="1" applyFont="1" applyBorder="1" applyAlignment="1">
      <alignment horizontal="right" vertical="center" wrapText="1"/>
    </xf>
    <xf numFmtId="4" fontId="5" fillId="3" borderId="35" xfId="0" applyNumberFormat="1" applyFont="1" applyFill="1" applyBorder="1" applyAlignment="1">
      <alignment horizontal="right" vertical="center" wrapText="1"/>
    </xf>
    <xf numFmtId="4" fontId="3" fillId="2" borderId="15" xfId="0" applyNumberFormat="1" applyFont="1" applyFill="1" applyBorder="1" applyAlignment="1">
      <alignment horizontal="right" vertical="center" wrapText="1"/>
    </xf>
    <xf numFmtId="4" fontId="6" fillId="3" borderId="18" xfId="0" applyNumberFormat="1" applyFont="1" applyFill="1" applyBorder="1" applyAlignment="1">
      <alignment horizontal="right" vertical="center"/>
    </xf>
    <xf numFmtId="4" fontId="6" fillId="0" borderId="18" xfId="0" applyNumberFormat="1" applyFont="1" applyFill="1" applyBorder="1" applyAlignment="1">
      <alignment horizontal="right" vertical="center"/>
    </xf>
    <xf numFmtId="4" fontId="2" fillId="0" borderId="30" xfId="0" applyNumberFormat="1" applyFont="1" applyFill="1" applyBorder="1" applyAlignment="1">
      <alignment horizontal="right" vertical="center"/>
    </xf>
    <xf numFmtId="4" fontId="6" fillId="3" borderId="41" xfId="0" applyNumberFormat="1" applyFont="1" applyFill="1" applyBorder="1" applyAlignment="1">
      <alignment horizontal="right" vertical="center"/>
    </xf>
    <xf numFmtId="4" fontId="6" fillId="0" borderId="44" xfId="0" applyNumberFormat="1" applyFont="1" applyBorder="1" applyAlignment="1">
      <alignment horizontal="right" vertical="center"/>
    </xf>
    <xf numFmtId="4" fontId="6" fillId="0" borderId="15" xfId="0" applyNumberFormat="1" applyFont="1" applyBorder="1" applyAlignment="1">
      <alignment horizontal="right" vertical="center"/>
    </xf>
    <xf numFmtId="4" fontId="0" fillId="0" borderId="15" xfId="0" applyNumberFormat="1" applyFont="1" applyBorder="1" applyAlignment="1">
      <alignment horizontal="right" vertical="center"/>
    </xf>
    <xf numFmtId="4" fontId="22" fillId="0" borderId="32" xfId="0" applyNumberFormat="1" applyFont="1" applyBorder="1" applyAlignment="1">
      <alignment horizontal="right" vertical="center"/>
    </xf>
    <xf numFmtId="4" fontId="22" fillId="0" borderId="18" xfId="0" applyNumberFormat="1" applyFont="1" applyBorder="1" applyAlignment="1">
      <alignment horizontal="right" vertical="center"/>
    </xf>
    <xf numFmtId="4" fontId="22" fillId="0" borderId="30" xfId="0" applyNumberFormat="1" applyFont="1" applyBorder="1" applyAlignment="1">
      <alignment horizontal="right" vertical="center"/>
    </xf>
    <xf numFmtId="4" fontId="3" fillId="3" borderId="30" xfId="0" applyNumberFormat="1" applyFont="1" applyFill="1" applyBorder="1" applyAlignment="1">
      <alignment horizontal="right" vertical="center"/>
    </xf>
    <xf numFmtId="4" fontId="3" fillId="0" borderId="30" xfId="0" applyNumberFormat="1" applyFont="1" applyBorder="1" applyAlignment="1">
      <alignment horizontal="right" vertical="center"/>
    </xf>
    <xf numFmtId="4" fontId="0" fillId="0" borderId="30" xfId="0" applyNumberFormat="1" applyFont="1" applyBorder="1" applyAlignment="1">
      <alignment horizontal="right" vertical="center"/>
    </xf>
    <xf numFmtId="4" fontId="24" fillId="7" borderId="5" xfId="0" applyNumberFormat="1" applyFont="1" applyFill="1" applyBorder="1" applyAlignment="1">
      <alignment horizontal="right" vertical="center"/>
    </xf>
    <xf numFmtId="4" fontId="0" fillId="0" borderId="3" xfId="0" applyNumberFormat="1" applyBorder="1"/>
    <xf numFmtId="4" fontId="23" fillId="0" borderId="3" xfId="0" applyNumberFormat="1" applyFont="1" applyBorder="1"/>
    <xf numFmtId="4" fontId="0" fillId="0" borderId="4" xfId="0" applyNumberFormat="1" applyBorder="1"/>
    <xf numFmtId="4" fontId="5" fillId="3" borderId="3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Border="1"/>
    <xf numFmtId="4" fontId="8" fillId="6" borderId="18" xfId="0" applyNumberFormat="1" applyFont="1" applyFill="1" applyBorder="1" applyAlignment="1">
      <alignment horizontal="right" vertical="center"/>
    </xf>
    <xf numFmtId="4" fontId="6" fillId="3" borderId="18" xfId="0" applyNumberFormat="1" applyFont="1" applyFill="1" applyBorder="1" applyAlignment="1">
      <alignment horizontal="right" vertical="center" wrapText="1"/>
    </xf>
    <xf numFmtId="4" fontId="6" fillId="6" borderId="18" xfId="0" applyNumberFormat="1" applyFont="1" applyFill="1" applyBorder="1" applyAlignment="1">
      <alignment horizontal="right" vertical="center"/>
    </xf>
    <xf numFmtId="4" fontId="0" fillId="0" borderId="3" xfId="0" applyNumberFormat="1" applyFont="1" applyBorder="1"/>
    <xf numFmtId="4" fontId="0" fillId="8" borderId="3" xfId="0" applyNumberFormat="1" applyFill="1" applyBorder="1"/>
    <xf numFmtId="4" fontId="0" fillId="0" borderId="9" xfId="0" applyNumberFormat="1" applyBorder="1"/>
    <xf numFmtId="4" fontId="23" fillId="0" borderId="9" xfId="0" applyNumberFormat="1" applyFont="1" applyBorder="1"/>
    <xf numFmtId="4" fontId="2" fillId="0" borderId="9" xfId="0" applyNumberFormat="1" applyFont="1" applyBorder="1"/>
    <xf numFmtId="4" fontId="3" fillId="3" borderId="9" xfId="0" applyNumberFormat="1" applyFont="1" applyFill="1" applyBorder="1" applyAlignment="1">
      <alignment horizontal="right" vertical="center"/>
    </xf>
    <xf numFmtId="4" fontId="0" fillId="2" borderId="10" xfId="0" applyNumberFormat="1" applyFont="1" applyFill="1" applyBorder="1" applyAlignment="1">
      <alignment horizontal="left" vertical="center"/>
    </xf>
    <xf numFmtId="4" fontId="0" fillId="0" borderId="7" xfId="0" applyNumberFormat="1" applyFont="1" applyBorder="1" applyAlignment="1">
      <alignment horizontal="right" vertical="center"/>
    </xf>
    <xf numFmtId="4" fontId="0" fillId="0" borderId="32" xfId="0" applyNumberFormat="1" applyFont="1" applyFill="1" applyBorder="1" applyAlignment="1">
      <alignment horizontal="right" vertical="center"/>
    </xf>
    <xf numFmtId="4" fontId="2" fillId="0" borderId="44" xfId="0" applyNumberFormat="1" applyFont="1" applyFill="1" applyBorder="1" applyAlignment="1">
      <alignment horizontal="right" vertical="center"/>
    </xf>
    <xf numFmtId="4" fontId="2" fillId="0" borderId="30" xfId="0" applyNumberFormat="1" applyFont="1" applyBorder="1" applyAlignment="1">
      <alignment horizontal="right" vertical="center"/>
    </xf>
    <xf numFmtId="4" fontId="0" fillId="0" borderId="14" xfId="0" applyNumberFormat="1" applyBorder="1" applyAlignment="1">
      <alignment horizontal="right"/>
    </xf>
    <xf numFmtId="4" fontId="11" fillId="0" borderId="18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26" xfId="0" applyNumberFormat="1" applyFont="1" applyBorder="1" applyAlignment="1">
      <alignment horizontal="right" vertical="center"/>
    </xf>
    <xf numFmtId="4" fontId="2" fillId="0" borderId="34" xfId="0" applyNumberFormat="1" applyFont="1" applyBorder="1" applyAlignment="1">
      <alignment horizontal="right" vertical="center"/>
    </xf>
    <xf numFmtId="4" fontId="0" fillId="2" borderId="15" xfId="0" applyNumberFormat="1" applyFont="1" applyFill="1" applyBorder="1" applyAlignment="1">
      <alignment horizontal="right" vertical="center" wrapText="1"/>
    </xf>
    <xf numFmtId="4" fontId="6" fillId="3" borderId="34" xfId="0" applyNumberFormat="1" applyFont="1" applyFill="1" applyBorder="1" applyAlignment="1">
      <alignment horizontal="right" vertical="center"/>
    </xf>
    <xf numFmtId="4" fontId="6" fillId="0" borderId="30" xfId="0" applyNumberFormat="1" applyFont="1" applyBorder="1" applyAlignment="1">
      <alignment horizontal="right" vertical="center"/>
    </xf>
    <xf numFmtId="4" fontId="29" fillId="0" borderId="3" xfId="0" applyNumberFormat="1" applyFont="1" applyBorder="1"/>
    <xf numFmtId="4" fontId="0" fillId="0" borderId="3" xfId="0" applyNumberFormat="1" applyFill="1" applyBorder="1"/>
    <xf numFmtId="4" fontId="6" fillId="4" borderId="18" xfId="0" applyNumberFormat="1" applyFont="1" applyFill="1" applyBorder="1" applyAlignment="1">
      <alignment horizontal="right" vertical="center"/>
    </xf>
    <xf numFmtId="4" fontId="2" fillId="0" borderId="44" xfId="0" applyNumberFormat="1" applyFont="1" applyBorder="1" applyAlignment="1">
      <alignment horizontal="right" vertical="center"/>
    </xf>
    <xf numFmtId="4" fontId="6" fillId="8" borderId="18" xfId="0" applyNumberFormat="1" applyFont="1" applyFill="1" applyBorder="1" applyAlignment="1">
      <alignment horizontal="right" vertical="center"/>
    </xf>
    <xf numFmtId="4" fontId="8" fillId="5" borderId="24" xfId="0" applyNumberFormat="1" applyFont="1" applyFill="1" applyBorder="1" applyAlignment="1">
      <alignment horizontal="right" vertical="center"/>
    </xf>
    <xf numFmtId="4" fontId="22" fillId="9" borderId="26" xfId="0" applyNumberFormat="1" applyFont="1" applyFill="1" applyBorder="1" applyAlignment="1">
      <alignment horizontal="left" vertical="center" wrapText="1"/>
    </xf>
    <xf numFmtId="4" fontId="3" fillId="9" borderId="18" xfId="0" applyNumberFormat="1" applyFont="1" applyFill="1" applyBorder="1" applyAlignment="1">
      <alignment vertical="center" wrapText="1"/>
    </xf>
    <xf numFmtId="4" fontId="25" fillId="9" borderId="27" xfId="0" applyNumberFormat="1" applyFont="1" applyFill="1" applyBorder="1" applyAlignment="1">
      <alignment horizontal="right" vertical="center" wrapText="1"/>
    </xf>
    <xf numFmtId="4" fontId="25" fillId="9" borderId="35" xfId="0" applyNumberFormat="1" applyFont="1" applyFill="1" applyBorder="1" applyAlignment="1">
      <alignment horizontal="right" vertical="center" wrapText="1"/>
    </xf>
    <xf numFmtId="4" fontId="25" fillId="9" borderId="3" xfId="0" applyNumberFormat="1" applyFont="1" applyFill="1" applyBorder="1" applyAlignment="1">
      <alignment horizontal="right" vertical="center" wrapText="1"/>
    </xf>
    <xf numFmtId="4" fontId="23" fillId="9" borderId="14" xfId="0" applyNumberFormat="1" applyFont="1" applyFill="1" applyBorder="1" applyAlignment="1">
      <alignment horizontal="left" vertical="center"/>
    </xf>
    <xf numFmtId="4" fontId="3" fillId="9" borderId="9" xfId="0" applyNumberFormat="1" applyFont="1" applyFill="1" applyBorder="1" applyAlignment="1">
      <alignment horizontal="right" vertical="center"/>
    </xf>
    <xf numFmtId="4" fontId="3" fillId="9" borderId="18" xfId="0" applyNumberFormat="1" applyFont="1" applyFill="1" applyBorder="1" applyAlignment="1">
      <alignment horizontal="right" vertical="center"/>
    </xf>
    <xf numFmtId="4" fontId="22" fillId="9" borderId="14" xfId="0" applyNumberFormat="1" applyFont="1" applyFill="1" applyBorder="1" applyAlignment="1">
      <alignment horizontal="left" vertical="center"/>
    </xf>
    <xf numFmtId="4" fontId="3" fillId="9" borderId="16" xfId="0" applyNumberFormat="1" applyFont="1" applyFill="1" applyBorder="1" applyAlignment="1">
      <alignment horizontal="right" vertical="center"/>
    </xf>
    <xf numFmtId="4" fontId="3" fillId="9" borderId="15" xfId="0" applyNumberFormat="1" applyFont="1" applyFill="1" applyBorder="1" applyAlignment="1">
      <alignment horizontal="right" vertical="center"/>
    </xf>
    <xf numFmtId="4" fontId="3" fillId="9" borderId="3" xfId="0" applyNumberFormat="1" applyFont="1" applyFill="1" applyBorder="1" applyAlignment="1">
      <alignment horizontal="right" vertical="center"/>
    </xf>
    <xf numFmtId="4" fontId="22" fillId="9" borderId="28" xfId="0" applyNumberFormat="1" applyFont="1" applyFill="1" applyBorder="1" applyAlignment="1">
      <alignment horizontal="left" vertical="center"/>
    </xf>
    <xf numFmtId="4" fontId="6" fillId="9" borderId="29" xfId="0" applyNumberFormat="1" applyFont="1" applyFill="1" applyBorder="1" applyAlignment="1">
      <alignment horizontal="right" vertical="center"/>
    </xf>
    <xf numFmtId="4" fontId="6" fillId="9" borderId="30" xfId="0" applyNumberFormat="1" applyFont="1" applyFill="1" applyBorder="1" applyAlignment="1">
      <alignment horizontal="right" vertical="center"/>
    </xf>
    <xf numFmtId="4" fontId="6" fillId="9" borderId="9" xfId="0" applyNumberFormat="1" applyFont="1" applyFill="1" applyBorder="1" applyAlignment="1">
      <alignment horizontal="right" vertical="center"/>
    </xf>
    <xf numFmtId="4" fontId="2" fillId="9" borderId="14" xfId="0" applyNumberFormat="1" applyFont="1" applyFill="1" applyBorder="1" applyAlignment="1">
      <alignment horizontal="left" vertical="center"/>
    </xf>
    <xf numFmtId="4" fontId="6" fillId="9" borderId="18" xfId="0" applyNumberFormat="1" applyFont="1" applyFill="1" applyBorder="1" applyAlignment="1">
      <alignment vertical="center" wrapText="1"/>
    </xf>
    <xf numFmtId="4" fontId="6" fillId="9" borderId="18" xfId="0" applyNumberFormat="1" applyFont="1" applyFill="1" applyBorder="1" applyAlignment="1">
      <alignment horizontal="right" vertical="center"/>
    </xf>
    <xf numFmtId="4" fontId="3" fillId="9" borderId="14" xfId="0" applyNumberFormat="1" applyFont="1" applyFill="1" applyBorder="1" applyAlignment="1">
      <alignment horizontal="left" vertical="center"/>
    </xf>
    <xf numFmtId="4" fontId="6" fillId="9" borderId="3" xfId="0" applyNumberFormat="1" applyFont="1" applyFill="1" applyBorder="1" applyAlignment="1">
      <alignment vertical="center" wrapText="1"/>
    </xf>
    <xf numFmtId="4" fontId="6" fillId="9" borderId="3" xfId="0" applyNumberFormat="1" applyFont="1" applyFill="1" applyBorder="1" applyAlignment="1">
      <alignment horizontal="right" vertical="center"/>
    </xf>
    <xf numFmtId="4" fontId="2" fillId="9" borderId="28" xfId="0" applyNumberFormat="1" applyFont="1" applyFill="1" applyBorder="1" applyAlignment="1">
      <alignment horizontal="left" vertical="center"/>
    </xf>
    <xf numFmtId="4" fontId="6" fillId="9" borderId="30" xfId="0" applyNumberFormat="1" applyFont="1" applyFill="1" applyBorder="1" applyAlignment="1">
      <alignment vertical="center" wrapText="1"/>
    </xf>
    <xf numFmtId="4" fontId="6" fillId="8" borderId="3" xfId="0" applyNumberFormat="1" applyFont="1" applyFill="1" applyBorder="1" applyAlignment="1">
      <alignment vertical="center" wrapText="1"/>
    </xf>
    <xf numFmtId="4" fontId="6" fillId="8" borderId="3" xfId="0" applyNumberFormat="1" applyFont="1" applyFill="1" applyBorder="1" applyAlignment="1">
      <alignment horizontal="right" vertical="center"/>
    </xf>
    <xf numFmtId="4" fontId="3" fillId="9" borderId="3" xfId="0" applyNumberFormat="1" applyFont="1" applyFill="1" applyBorder="1" applyAlignment="1">
      <alignment horizontal="right" vertical="center" wrapText="1"/>
    </xf>
    <xf numFmtId="4" fontId="3" fillId="9" borderId="18" xfId="0" applyNumberFormat="1" applyFont="1" applyFill="1" applyBorder="1" applyAlignment="1">
      <alignment horizontal="right" vertical="center" wrapText="1"/>
    </xf>
    <xf numFmtId="4" fontId="8" fillId="9" borderId="18" xfId="0" applyNumberFormat="1" applyFont="1" applyFill="1" applyBorder="1" applyAlignment="1">
      <alignment vertical="center" wrapText="1"/>
    </xf>
    <xf numFmtId="4" fontId="8" fillId="9" borderId="3" xfId="0" applyNumberFormat="1" applyFont="1" applyFill="1" applyBorder="1" applyAlignment="1">
      <alignment horizontal="right" vertical="center"/>
    </xf>
    <xf numFmtId="4" fontId="8" fillId="9" borderId="18" xfId="0" applyNumberFormat="1" applyFont="1" applyFill="1" applyBorder="1" applyAlignment="1">
      <alignment horizontal="right" vertical="center"/>
    </xf>
    <xf numFmtId="4" fontId="6" fillId="0" borderId="18" xfId="0" applyNumberFormat="1" applyFont="1" applyFill="1" applyBorder="1" applyAlignment="1">
      <alignment horizontal="right" vertical="center" wrapText="1"/>
    </xf>
    <xf numFmtId="4" fontId="6" fillId="0" borderId="3" xfId="0" applyNumberFormat="1" applyFont="1" applyBorder="1" applyAlignment="1">
      <alignment vertical="center"/>
    </xf>
    <xf numFmtId="4" fontId="6" fillId="4" borderId="3" xfId="0" applyNumberFormat="1" applyFont="1" applyFill="1" applyBorder="1" applyAlignment="1">
      <alignment horizontal="right" vertical="center"/>
    </xf>
    <xf numFmtId="4" fontId="8" fillId="5" borderId="38" xfId="0" applyNumberFormat="1" applyFont="1" applyFill="1" applyBorder="1" applyAlignment="1">
      <alignment horizontal="right" vertical="center"/>
    </xf>
    <xf numFmtId="4" fontId="19" fillId="0" borderId="0" xfId="0" applyNumberFormat="1" applyFont="1" applyBorder="1" applyAlignment="1">
      <alignment horizontal="right" vertical="center" wrapText="1"/>
    </xf>
    <xf numFmtId="4" fontId="2" fillId="7" borderId="43" xfId="0" applyNumberFormat="1" applyFont="1" applyFill="1" applyBorder="1" applyAlignment="1">
      <alignment horizontal="left" vertical="center"/>
    </xf>
    <xf numFmtId="4" fontId="6" fillId="7" borderId="32" xfId="0" applyNumberFormat="1" applyFont="1" applyFill="1" applyBorder="1" applyAlignment="1">
      <alignment horizontal="center" vertical="center" wrapText="1"/>
    </xf>
    <xf numFmtId="4" fontId="8" fillId="7" borderId="45" xfId="0" applyNumberFormat="1" applyFont="1" applyFill="1" applyBorder="1" applyAlignment="1">
      <alignment horizontal="right" vertical="center"/>
    </xf>
    <xf numFmtId="4" fontId="8" fillId="7" borderId="32" xfId="0" applyNumberFormat="1" applyFont="1" applyFill="1" applyBorder="1" applyAlignment="1">
      <alignment horizontal="right" vertical="center"/>
    </xf>
    <xf numFmtId="4" fontId="6" fillId="7" borderId="1" xfId="0" applyNumberFormat="1" applyFont="1" applyFill="1" applyBorder="1" applyAlignment="1">
      <alignment horizontal="center" vertical="center" wrapText="1"/>
    </xf>
    <xf numFmtId="4" fontId="0" fillId="7" borderId="37" xfId="0" applyNumberFormat="1" applyFill="1" applyBorder="1"/>
    <xf numFmtId="4" fontId="0" fillId="7" borderId="1" xfId="0" applyNumberFormat="1" applyFill="1" applyBorder="1"/>
    <xf numFmtId="4" fontId="8" fillId="7" borderId="1" xfId="0" applyNumberFormat="1" applyFont="1" applyFill="1" applyBorder="1" applyAlignment="1">
      <alignment horizontal="center" vertical="center"/>
    </xf>
    <xf numFmtId="4" fontId="8" fillId="7" borderId="39" xfId="0" applyNumberFormat="1" applyFont="1" applyFill="1" applyBorder="1" applyAlignment="1">
      <alignment horizontal="center" vertical="center"/>
    </xf>
    <xf numFmtId="4" fontId="6" fillId="9" borderId="33" xfId="0" applyNumberFormat="1" applyFont="1" applyFill="1" applyBorder="1" applyAlignment="1">
      <alignment horizontal="right" vertical="center"/>
    </xf>
    <xf numFmtId="4" fontId="2" fillId="7" borderId="6" xfId="0" applyNumberFormat="1" applyFont="1" applyFill="1" applyBorder="1" applyAlignment="1">
      <alignment horizontal="left" vertical="center"/>
    </xf>
    <xf numFmtId="4" fontId="6" fillId="7" borderId="41" xfId="0" applyNumberFormat="1" applyFont="1" applyFill="1" applyBorder="1" applyAlignment="1">
      <alignment horizontal="center" vertical="center" wrapText="1"/>
    </xf>
    <xf numFmtId="4" fontId="8" fillId="7" borderId="39" xfId="0" applyNumberFormat="1" applyFont="1" applyFill="1" applyBorder="1" applyAlignment="1">
      <alignment horizontal="right" vertical="center"/>
    </xf>
    <xf numFmtId="4" fontId="8" fillId="7" borderId="41" xfId="0" applyNumberFormat="1" applyFont="1" applyFill="1" applyBorder="1" applyAlignment="1">
      <alignment horizontal="right" vertical="center"/>
    </xf>
    <xf numFmtId="4" fontId="22" fillId="9" borderId="31" xfId="0" applyNumberFormat="1" applyFont="1" applyFill="1" applyBorder="1" applyAlignment="1">
      <alignment horizontal="left" vertical="center"/>
    </xf>
    <xf numFmtId="4" fontId="3" fillId="9" borderId="30" xfId="0" applyNumberFormat="1" applyFont="1" applyFill="1" applyBorder="1" applyAlignment="1">
      <alignment vertical="center" wrapText="1"/>
    </xf>
    <xf numFmtId="4" fontId="3" fillId="9" borderId="29" xfId="0" applyNumberFormat="1" applyFont="1" applyFill="1" applyBorder="1" applyAlignment="1">
      <alignment horizontal="right" vertical="center"/>
    </xf>
    <xf numFmtId="4" fontId="3" fillId="9" borderId="30" xfId="0" applyNumberFormat="1" applyFont="1" applyFill="1" applyBorder="1" applyAlignment="1">
      <alignment horizontal="right" vertical="center"/>
    </xf>
    <xf numFmtId="4" fontId="22" fillId="7" borderId="37" xfId="0" applyNumberFormat="1" applyFont="1" applyFill="1" applyBorder="1" applyAlignment="1">
      <alignment horizontal="left" vertical="center"/>
    </xf>
    <xf numFmtId="4" fontId="3" fillId="7" borderId="1" xfId="0" applyNumberFormat="1" applyFont="1" applyFill="1" applyBorder="1" applyAlignment="1">
      <alignment horizontal="left" vertical="center" wrapText="1"/>
    </xf>
    <xf numFmtId="4" fontId="3" fillId="7" borderId="39" xfId="0" applyNumberFormat="1" applyFont="1" applyFill="1" applyBorder="1" applyAlignment="1">
      <alignment horizontal="right" vertical="center"/>
    </xf>
    <xf numFmtId="4" fontId="3" fillId="7" borderId="41" xfId="0" applyNumberFormat="1" applyFont="1" applyFill="1" applyBorder="1" applyAlignment="1">
      <alignment horizontal="right" vertical="center"/>
    </xf>
    <xf numFmtId="4" fontId="3" fillId="3" borderId="37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4" fontId="9" fillId="3" borderId="39" xfId="0" applyNumberFormat="1" applyFont="1" applyFill="1" applyBorder="1" applyAlignment="1">
      <alignment horizontal="center" vertical="center" wrapText="1"/>
    </xf>
    <xf numFmtId="4" fontId="0" fillId="0" borderId="11" xfId="0" applyNumberFormat="1" applyBorder="1"/>
    <xf numFmtId="4" fontId="9" fillId="3" borderId="47" xfId="0" applyNumberFormat="1" applyFont="1" applyFill="1" applyBorder="1" applyAlignment="1">
      <alignment horizontal="center" vertical="center" wrapText="1"/>
    </xf>
    <xf numFmtId="4" fontId="2" fillId="6" borderId="28" xfId="0" applyNumberFormat="1" applyFont="1" applyFill="1" applyBorder="1" applyAlignment="1">
      <alignment horizontal="left" vertical="center"/>
    </xf>
    <xf numFmtId="4" fontId="8" fillId="6" borderId="30" xfId="0" applyNumberFormat="1" applyFont="1" applyFill="1" applyBorder="1" applyAlignment="1">
      <alignment horizontal="left" vertical="center" wrapText="1"/>
    </xf>
    <xf numFmtId="4" fontId="8" fillId="6" borderId="33" xfId="0" applyNumberFormat="1" applyFont="1" applyFill="1" applyBorder="1" applyAlignment="1">
      <alignment horizontal="right" vertical="center"/>
    </xf>
    <xf numFmtId="4" fontId="8" fillId="6" borderId="30" xfId="0" applyNumberFormat="1" applyFont="1" applyFill="1" applyBorder="1" applyAlignment="1">
      <alignment horizontal="right" vertical="center"/>
    </xf>
    <xf numFmtId="4" fontId="3" fillId="2" borderId="12" xfId="0" applyNumberFormat="1" applyFont="1" applyFill="1" applyBorder="1" applyAlignment="1">
      <alignment horizontal="left" vertical="center"/>
    </xf>
    <xf numFmtId="4" fontId="3" fillId="2" borderId="4" xfId="0" applyNumberFormat="1" applyFont="1" applyFill="1" applyBorder="1" applyAlignment="1">
      <alignment horizontal="left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2" borderId="34" xfId="0" applyNumberFormat="1" applyFont="1" applyFill="1" applyBorder="1" applyAlignment="1">
      <alignment horizontal="center" vertical="center" wrapText="1"/>
    </xf>
    <xf numFmtId="4" fontId="0" fillId="0" borderId="12" xfId="0" applyNumberFormat="1" applyFill="1" applyBorder="1" applyAlignment="1">
      <alignment horizontal="left" vertical="center"/>
    </xf>
    <xf numFmtId="4" fontId="2" fillId="0" borderId="4" xfId="0" applyNumberFormat="1" applyFont="1" applyFill="1" applyBorder="1" applyAlignment="1">
      <alignment vertical="center" wrapText="1"/>
    </xf>
    <xf numFmtId="4" fontId="2" fillId="0" borderId="11" xfId="0" applyNumberFormat="1" applyFont="1" applyFill="1" applyBorder="1" applyAlignment="1">
      <alignment horizontal="right" vertical="center"/>
    </xf>
    <xf numFmtId="4" fontId="2" fillId="0" borderId="34" xfId="0" applyNumberFormat="1" applyFont="1" applyFill="1" applyBorder="1" applyAlignment="1">
      <alignment horizontal="right" vertical="center"/>
    </xf>
    <xf numFmtId="4" fontId="0" fillId="0" borderId="0" xfId="0" applyNumberFormat="1" applyProtection="1">
      <protection locked="0"/>
    </xf>
    <xf numFmtId="4" fontId="0" fillId="0" borderId="30" xfId="0" applyNumberFormat="1" applyFont="1" applyFill="1" applyBorder="1" applyAlignment="1">
      <alignment horizontal="right" vertical="center" wrapText="1"/>
    </xf>
    <xf numFmtId="4" fontId="0" fillId="0" borderId="34" xfId="0" applyNumberFormat="1" applyFont="1" applyFill="1" applyBorder="1" applyAlignment="1">
      <alignment horizontal="right" vertical="center" wrapText="1"/>
    </xf>
    <xf numFmtId="4" fontId="0" fillId="0" borderId="33" xfId="0" applyNumberFormat="1" applyFont="1" applyFill="1" applyBorder="1" applyAlignment="1">
      <alignment horizontal="right" vertical="center" wrapText="1"/>
    </xf>
    <xf numFmtId="4" fontId="0" fillId="0" borderId="4" xfId="0" applyNumberFormat="1" applyFont="1" applyFill="1" applyBorder="1" applyAlignment="1">
      <alignment horizontal="right" vertical="center" wrapText="1"/>
    </xf>
    <xf numFmtId="4" fontId="0" fillId="0" borderId="3" xfId="0" applyNumberFormat="1" applyBorder="1" applyAlignment="1">
      <alignment horizontal="right" vertical="center"/>
    </xf>
    <xf numFmtId="4" fontId="3" fillId="0" borderId="4" xfId="0" applyNumberFormat="1" applyFont="1" applyFill="1" applyBorder="1" applyAlignment="1">
      <alignment horizontal="left" vertical="center" wrapText="1"/>
    </xf>
    <xf numFmtId="4" fontId="3" fillId="2" borderId="4" xfId="0" applyNumberFormat="1" applyFont="1" applyFill="1" applyBorder="1" applyAlignment="1">
      <alignment horizontal="right" vertical="center" wrapText="1"/>
    </xf>
    <xf numFmtId="4" fontId="3" fillId="9" borderId="4" xfId="0" applyNumberFormat="1" applyFont="1" applyFill="1" applyBorder="1" applyAlignment="1">
      <alignment horizontal="right" vertical="center" wrapText="1"/>
    </xf>
    <xf numFmtId="4" fontId="3" fillId="9" borderId="34" xfId="0" applyNumberFormat="1" applyFont="1" applyFill="1" applyBorder="1" applyAlignment="1">
      <alignment horizontal="right" vertical="center" wrapText="1"/>
    </xf>
    <xf numFmtId="4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" xfId="0" applyNumberFormat="1" applyFont="1" applyBorder="1" applyAlignment="1" applyProtection="1">
      <alignment horizontal="center" vertical="center" wrapText="1"/>
      <protection locked="0"/>
    </xf>
    <xf numFmtId="4" fontId="9" fillId="0" borderId="1" xfId="0" applyNumberFormat="1" applyFont="1" applyBorder="1" applyAlignment="1" applyProtection="1">
      <alignment horizontal="center" vertical="center" wrapText="1"/>
      <protection locked="0"/>
    </xf>
    <xf numFmtId="4" fontId="9" fillId="0" borderId="48" xfId="0" applyNumberFormat="1" applyFont="1" applyBorder="1" applyAlignment="1" applyProtection="1">
      <alignment horizontal="center" vertical="center" wrapText="1"/>
      <protection locked="0"/>
    </xf>
    <xf numFmtId="4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9" fillId="3" borderId="39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4" xfId="0" applyNumberFormat="1" applyFont="1" applyFill="1" applyBorder="1" applyAlignment="1">
      <alignment horizontal="right" vertical="center" wrapText="1"/>
    </xf>
    <xf numFmtId="4" fontId="3" fillId="0" borderId="34" xfId="0" applyNumberFormat="1" applyFont="1" applyFill="1" applyBorder="1" applyAlignment="1">
      <alignment horizontal="right" vertical="center" wrapText="1"/>
    </xf>
    <xf numFmtId="4" fontId="0" fillId="0" borderId="4" xfId="0" applyNumberFormat="1" applyFill="1" applyBorder="1"/>
    <xf numFmtId="3" fontId="3" fillId="0" borderId="26" xfId="0" applyNumberFormat="1" applyFont="1" applyFill="1" applyBorder="1" applyAlignment="1">
      <alignment horizontal="left" vertical="center"/>
    </xf>
    <xf numFmtId="3" fontId="3" fillId="9" borderId="26" xfId="0" applyNumberFormat="1" applyFont="1" applyFill="1" applyBorder="1" applyAlignment="1">
      <alignment horizontal="left" vertical="center"/>
    </xf>
    <xf numFmtId="4" fontId="6" fillId="9" borderId="4" xfId="0" applyNumberFormat="1" applyFont="1" applyFill="1" applyBorder="1"/>
    <xf numFmtId="4" fontId="6" fillId="9" borderId="18" xfId="0" applyNumberFormat="1" applyFont="1" applyFill="1" applyBorder="1" applyAlignment="1">
      <alignment horizontal="right" vertical="center" wrapText="1"/>
    </xf>
    <xf numFmtId="4" fontId="6" fillId="9" borderId="3" xfId="0" applyNumberFormat="1" applyFont="1" applyFill="1" applyBorder="1"/>
    <xf numFmtId="4" fontId="0" fillId="0" borderId="11" xfId="0" applyNumberFormat="1" applyFill="1" applyBorder="1"/>
    <xf numFmtId="4" fontId="0" fillId="9" borderId="11" xfId="0" applyNumberFormat="1" applyFill="1" applyBorder="1"/>
    <xf numFmtId="4" fontId="0" fillId="9" borderId="9" xfId="0" applyNumberFormat="1" applyFill="1" applyBorder="1"/>
    <xf numFmtId="4" fontId="8" fillId="6" borderId="29" xfId="0" applyNumberFormat="1" applyFont="1" applyFill="1" applyBorder="1" applyAlignment="1">
      <alignment horizontal="right" vertical="center"/>
    </xf>
    <xf numFmtId="4" fontId="6" fillId="0" borderId="9" xfId="0" applyNumberFormat="1" applyFont="1" applyBorder="1" applyAlignment="1">
      <alignment vertical="center"/>
    </xf>
    <xf numFmtId="4" fontId="6" fillId="0" borderId="9" xfId="0" applyNumberFormat="1" applyFont="1" applyBorder="1"/>
    <xf numFmtId="4" fontId="8" fillId="6" borderId="9" xfId="0" applyNumberFormat="1" applyFont="1" applyFill="1" applyBorder="1" applyAlignment="1">
      <alignment horizontal="right" vertical="center"/>
    </xf>
    <xf numFmtId="4" fontId="6" fillId="6" borderId="9" xfId="0" applyNumberFormat="1" applyFont="1" applyFill="1" applyBorder="1" applyAlignment="1">
      <alignment horizontal="right" vertical="center"/>
    </xf>
    <xf numFmtId="4" fontId="8" fillId="9" borderId="9" xfId="0" applyNumberFormat="1" applyFont="1" applyFill="1" applyBorder="1" applyAlignment="1">
      <alignment horizontal="right" vertical="center"/>
    </xf>
    <xf numFmtId="4" fontId="6" fillId="3" borderId="9" xfId="0" applyNumberFormat="1" applyFont="1" applyFill="1" applyBorder="1" applyAlignment="1">
      <alignment horizontal="right" vertical="center" wrapText="1"/>
    </xf>
    <xf numFmtId="4" fontId="0" fillId="0" borderId="8" xfId="0" applyNumberFormat="1" applyFont="1" applyFill="1" applyBorder="1" applyAlignment="1">
      <alignment horizontal="left" vertical="center"/>
    </xf>
    <xf numFmtId="4" fontId="6" fillId="9" borderId="8" xfId="0" applyNumberFormat="1" applyFont="1" applyFill="1" applyBorder="1" applyAlignment="1">
      <alignment horizontal="left" vertical="center"/>
    </xf>
    <xf numFmtId="4" fontId="8" fillId="7" borderId="29" xfId="0" applyNumberFormat="1" applyFont="1" applyFill="1" applyBorder="1" applyAlignment="1">
      <alignment horizontal="right" vertical="center"/>
    </xf>
    <xf numFmtId="4" fontId="14" fillId="2" borderId="31" xfId="0" applyNumberFormat="1" applyFont="1" applyFill="1" applyBorder="1" applyAlignment="1">
      <alignment horizontal="left" vertical="center"/>
    </xf>
    <xf numFmtId="4" fontId="2" fillId="2" borderId="33" xfId="0" applyNumberFormat="1" applyFont="1" applyFill="1" applyBorder="1" applyAlignment="1">
      <alignment horizontal="left" vertical="center" wrapText="1"/>
    </xf>
    <xf numFmtId="4" fontId="2" fillId="2" borderId="33" xfId="0" applyNumberFormat="1" applyFont="1" applyFill="1" applyBorder="1" applyAlignment="1">
      <alignment horizontal="right" vertical="center" wrapText="1"/>
    </xf>
    <xf numFmtId="4" fontId="2" fillId="2" borderId="30" xfId="0" applyNumberFormat="1" applyFont="1" applyFill="1" applyBorder="1" applyAlignment="1">
      <alignment horizontal="right" vertical="center" wrapText="1"/>
    </xf>
    <xf numFmtId="4" fontId="2" fillId="0" borderId="30" xfId="0" applyNumberFormat="1" applyFont="1" applyFill="1" applyBorder="1" applyAlignment="1">
      <alignment horizontal="right" vertical="center" wrapText="1"/>
    </xf>
    <xf numFmtId="4" fontId="0" fillId="0" borderId="33" xfId="0" applyNumberFormat="1" applyBorder="1"/>
    <xf numFmtId="4" fontId="0" fillId="0" borderId="29" xfId="0" applyNumberFormat="1" applyBorder="1"/>
    <xf numFmtId="3" fontId="3" fillId="2" borderId="14" xfId="0" applyNumberFormat="1" applyFont="1" applyFill="1" applyBorder="1" applyAlignment="1">
      <alignment horizontal="left" vertical="center"/>
    </xf>
    <xf numFmtId="3" fontId="3" fillId="0" borderId="26" xfId="0" applyNumberFormat="1" applyFont="1" applyBorder="1" applyAlignment="1">
      <alignment horizontal="left" vertical="top" wrapText="1"/>
    </xf>
    <xf numFmtId="3" fontId="3" fillId="0" borderId="26" xfId="0" applyNumberFormat="1" applyFont="1" applyBorder="1" applyAlignment="1">
      <alignment horizontal="left" vertical="center" wrapText="1"/>
    </xf>
    <xf numFmtId="3" fontId="6" fillId="0" borderId="14" xfId="0" applyNumberFormat="1" applyFont="1" applyFill="1" applyBorder="1" applyAlignment="1">
      <alignment horizontal="left" vertical="center"/>
    </xf>
    <xf numFmtId="4" fontId="3" fillId="6" borderId="3" xfId="0" applyNumberFormat="1" applyFont="1" applyFill="1" applyBorder="1" applyAlignment="1">
      <alignment horizontal="left" vertical="center" wrapText="1"/>
    </xf>
    <xf numFmtId="4" fontId="22" fillId="6" borderId="8" xfId="0" applyNumberFormat="1" applyFont="1" applyFill="1" applyBorder="1" applyAlignment="1">
      <alignment horizontal="left" vertical="center"/>
    </xf>
    <xf numFmtId="3" fontId="3" fillId="2" borderId="12" xfId="0" applyNumberFormat="1" applyFont="1" applyFill="1" applyBorder="1" applyAlignment="1">
      <alignment horizontal="left" vertical="center"/>
    </xf>
    <xf numFmtId="4" fontId="0" fillId="0" borderId="9" xfId="0" applyNumberFormat="1" applyFill="1" applyBorder="1"/>
    <xf numFmtId="4" fontId="3" fillId="9" borderId="8" xfId="0" applyNumberFormat="1" applyFont="1" applyFill="1" applyBorder="1" applyAlignment="1">
      <alignment horizontal="left" vertical="center"/>
    </xf>
    <xf numFmtId="4" fontId="2" fillId="8" borderId="8" xfId="0" applyNumberFormat="1" applyFont="1" applyFill="1" applyBorder="1" applyAlignment="1">
      <alignment horizontal="left" vertical="center"/>
    </xf>
    <xf numFmtId="4" fontId="2" fillId="9" borderId="31" xfId="0" applyNumberFormat="1" applyFont="1" applyFill="1" applyBorder="1" applyAlignment="1">
      <alignment horizontal="left" vertical="center"/>
    </xf>
    <xf numFmtId="3" fontId="3" fillId="2" borderId="8" xfId="0" applyNumberFormat="1" applyFont="1" applyFill="1" applyBorder="1" applyAlignment="1">
      <alignment horizontal="left" vertical="center"/>
    </xf>
    <xf numFmtId="3" fontId="6" fillId="0" borderId="28" xfId="0" applyNumberFormat="1" applyFont="1" applyBorder="1" applyAlignment="1">
      <alignment horizontal="left" vertical="center"/>
    </xf>
    <xf numFmtId="3" fontId="3" fillId="2" borderId="10" xfId="0" applyNumberFormat="1" applyFont="1" applyFill="1" applyBorder="1" applyAlignment="1">
      <alignment horizontal="left" vertical="center"/>
    </xf>
    <xf numFmtId="4" fontId="24" fillId="7" borderId="49" xfId="0" applyNumberFormat="1" applyFont="1" applyFill="1" applyBorder="1" applyAlignment="1">
      <alignment horizontal="right" vertical="center"/>
    </xf>
    <xf numFmtId="4" fontId="0" fillId="0" borderId="3" xfId="0" applyNumberFormat="1" applyBorder="1" applyAlignment="1">
      <alignment wrapText="1"/>
    </xf>
    <xf numFmtId="4" fontId="24" fillId="7" borderId="38" xfId="0" applyNumberFormat="1" applyFont="1" applyFill="1" applyBorder="1" applyAlignment="1">
      <alignment horizontal="right" vertical="center"/>
    </xf>
    <xf numFmtId="4" fontId="0" fillId="0" borderId="3" xfId="0" applyNumberFormat="1" applyFont="1" applyFill="1" applyBorder="1" applyAlignment="1">
      <alignment vertical="center"/>
    </xf>
    <xf numFmtId="4" fontId="4" fillId="0" borderId="19" xfId="0" applyNumberFormat="1" applyFont="1" applyBorder="1" applyAlignment="1">
      <alignment horizontal="center" vertical="center"/>
    </xf>
    <xf numFmtId="4" fontId="4" fillId="0" borderId="20" xfId="0" applyNumberFormat="1" applyFont="1" applyBorder="1" applyAlignment="1">
      <alignment horizontal="center" vertical="center"/>
    </xf>
    <xf numFmtId="4" fontId="4" fillId="0" borderId="21" xfId="0" applyNumberFormat="1" applyFont="1" applyBorder="1" applyAlignment="1">
      <alignment horizontal="center" vertical="center"/>
    </xf>
    <xf numFmtId="4" fontId="4" fillId="0" borderId="17" xfId="0" applyNumberFormat="1" applyFont="1" applyBorder="1" applyAlignment="1">
      <alignment horizontal="center" vertical="center"/>
    </xf>
    <xf numFmtId="4" fontId="4" fillId="0" borderId="50" xfId="0" applyNumberFormat="1" applyFont="1" applyBorder="1" applyAlignment="1">
      <alignment horizontal="center" vertical="center"/>
    </xf>
    <xf numFmtId="4" fontId="4" fillId="0" borderId="49" xfId="0" applyNumberFormat="1" applyFont="1" applyBorder="1" applyAlignment="1">
      <alignment horizontal="center" vertical="center"/>
    </xf>
    <xf numFmtId="4" fontId="4" fillId="0" borderId="6" xfId="0" applyNumberFormat="1" applyFont="1" applyBorder="1" applyAlignment="1">
      <alignment horizontal="center" vertical="center"/>
    </xf>
    <xf numFmtId="4" fontId="4" fillId="0" borderId="46" xfId="0" applyNumberFormat="1" applyFont="1" applyBorder="1" applyAlignment="1">
      <alignment horizontal="center" vertical="center"/>
    </xf>
    <xf numFmtId="4" fontId="4" fillId="0" borderId="47" xfId="0" applyNumberFormat="1" applyFont="1" applyBorder="1" applyAlignment="1">
      <alignment horizontal="center" vertical="center"/>
    </xf>
    <xf numFmtId="4" fontId="30" fillId="0" borderId="6" xfId="0" applyNumberFormat="1" applyFont="1" applyBorder="1" applyAlignment="1">
      <alignment horizontal="center" vertical="center"/>
    </xf>
    <xf numFmtId="4" fontId="30" fillId="0" borderId="46" xfId="0" applyNumberFormat="1" applyFont="1" applyBorder="1" applyAlignment="1">
      <alignment horizontal="center" vertical="center"/>
    </xf>
    <xf numFmtId="4" fontId="30" fillId="0" borderId="47" xfId="0" applyNumberFormat="1" applyFont="1" applyBorder="1" applyAlignment="1">
      <alignment horizontal="center" vertical="center"/>
    </xf>
    <xf numFmtId="4" fontId="4" fillId="0" borderId="14" xfId="0" applyNumberFormat="1" applyFont="1" applyBorder="1" applyAlignment="1">
      <alignment horizontal="center" vertical="center"/>
    </xf>
    <xf numFmtId="4" fontId="4" fillId="0" borderId="15" xfId="0" applyNumberFormat="1" applyFont="1" applyBorder="1" applyAlignment="1">
      <alignment horizontal="center" vertical="center"/>
    </xf>
    <xf numFmtId="4" fontId="4" fillId="0" borderId="16" xfId="0" applyNumberFormat="1" applyFont="1" applyBorder="1" applyAlignment="1">
      <alignment horizontal="center" vertical="center"/>
    </xf>
    <xf numFmtId="4" fontId="0" fillId="0" borderId="30" xfId="0" applyNumberFormat="1" applyFont="1" applyFill="1" applyBorder="1" applyAlignment="1">
      <alignment horizontal="right" vertical="center" wrapText="1"/>
    </xf>
    <xf numFmtId="4" fontId="0" fillId="0" borderId="34" xfId="0" applyNumberFormat="1" applyFont="1" applyFill="1" applyBorder="1" applyAlignment="1">
      <alignment horizontal="right" vertical="center" wrapText="1"/>
    </xf>
    <xf numFmtId="4" fontId="1" fillId="2" borderId="31" xfId="0" applyNumberFormat="1" applyFont="1" applyFill="1" applyBorder="1" applyAlignment="1">
      <alignment horizontal="left" vertical="center"/>
    </xf>
    <xf numFmtId="4" fontId="1" fillId="2" borderId="12" xfId="0" applyNumberFormat="1" applyFont="1" applyFill="1" applyBorder="1" applyAlignment="1">
      <alignment horizontal="left" vertical="center"/>
    </xf>
    <xf numFmtId="4" fontId="2" fillId="0" borderId="33" xfId="0" applyNumberFormat="1" applyFont="1" applyBorder="1" applyAlignment="1">
      <alignment vertical="center" wrapText="1"/>
    </xf>
    <xf numFmtId="4" fontId="0" fillId="0" borderId="4" xfId="0" applyNumberFormat="1" applyBorder="1" applyAlignment="1">
      <alignment vertical="center" wrapText="1"/>
    </xf>
    <xf numFmtId="4" fontId="0" fillId="0" borderId="33" xfId="0" applyNumberFormat="1" applyFont="1" applyFill="1" applyBorder="1" applyAlignment="1">
      <alignment horizontal="right" vertical="center" wrapText="1"/>
    </xf>
    <xf numFmtId="4" fontId="0" fillId="0" borderId="4" xfId="0" applyNumberFormat="1" applyFont="1" applyFill="1" applyBorder="1" applyAlignment="1">
      <alignment horizontal="right" vertical="center" wrapText="1"/>
    </xf>
    <xf numFmtId="4" fontId="0" fillId="0" borderId="33" xfId="0" applyNumberFormat="1" applyBorder="1" applyAlignment="1"/>
    <xf numFmtId="4" fontId="0" fillId="0" borderId="4" xfId="0" applyNumberFormat="1" applyBorder="1" applyAlignment="1"/>
    <xf numFmtId="4" fontId="0" fillId="0" borderId="29" xfId="0" applyNumberFormat="1" applyBorder="1" applyAlignment="1"/>
    <xf numFmtId="0" fontId="0" fillId="0" borderId="11" xfId="0" applyBorder="1" applyAlignment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94"/>
  <sheetViews>
    <sheetView tabSelected="1" zoomScale="80" zoomScaleNormal="80" zoomScaleSheetLayoutView="90" zoomScalePageLayoutView="60" workbookViewId="0">
      <selection activeCell="L19" sqref="L19"/>
    </sheetView>
  </sheetViews>
  <sheetFormatPr defaultRowHeight="12.75"/>
  <cols>
    <col min="1" max="1" width="14.140625" style="1" customWidth="1"/>
    <col min="2" max="2" width="55" style="136" customWidth="1"/>
    <col min="3" max="3" width="17" style="17" hidden="1" customWidth="1"/>
    <col min="4" max="5" width="20" style="17" hidden="1" customWidth="1"/>
    <col min="6" max="6" width="19.42578125" style="17" hidden="1" customWidth="1"/>
    <col min="7" max="7" width="23.42578125" style="17" bestFit="1" customWidth="1"/>
    <col min="8" max="8" width="16.28515625" style="1" customWidth="1"/>
    <col min="9" max="9" width="14.42578125" style="1" customWidth="1"/>
    <col min="10" max="10" width="15.85546875" style="1" customWidth="1"/>
    <col min="11" max="11" width="9.140625" style="1"/>
    <col min="12" max="12" width="12.42578125" style="1" bestFit="1" customWidth="1"/>
    <col min="13" max="13" width="13.5703125" style="1" bestFit="1" customWidth="1"/>
    <col min="14" max="16384" width="9.140625" style="1"/>
  </cols>
  <sheetData>
    <row r="1" spans="1:10" ht="32.25" customHeight="1" thickBot="1">
      <c r="A1" s="417" t="s">
        <v>779</v>
      </c>
      <c r="B1" s="418"/>
      <c r="C1" s="418"/>
      <c r="D1" s="418"/>
      <c r="E1" s="418"/>
      <c r="F1" s="418"/>
      <c r="G1" s="418"/>
      <c r="H1" s="418"/>
      <c r="I1" s="418"/>
      <c r="J1" s="419"/>
    </row>
    <row r="2" spans="1:10" ht="30.75" customHeight="1" thickBot="1">
      <c r="A2" s="414" t="s">
        <v>780</v>
      </c>
      <c r="B2" s="415"/>
      <c r="C2" s="415"/>
      <c r="D2" s="415"/>
      <c r="E2" s="415"/>
      <c r="F2" s="415"/>
      <c r="G2" s="415"/>
      <c r="H2" s="415"/>
      <c r="I2" s="415"/>
      <c r="J2" s="416"/>
    </row>
    <row r="3" spans="1:10" ht="41.25" customHeight="1" thickBot="1">
      <c r="A3" s="325" t="s">
        <v>175</v>
      </c>
      <c r="B3" s="326" t="s">
        <v>176</v>
      </c>
      <c r="C3" s="327" t="s">
        <v>586</v>
      </c>
      <c r="D3" s="328" t="s">
        <v>770</v>
      </c>
      <c r="E3" s="328" t="s">
        <v>769</v>
      </c>
      <c r="F3" s="328" t="s">
        <v>771</v>
      </c>
      <c r="G3" s="327" t="s">
        <v>772</v>
      </c>
      <c r="H3" s="328" t="s">
        <v>773</v>
      </c>
      <c r="I3" s="329" t="s">
        <v>774</v>
      </c>
      <c r="J3" s="331" t="s">
        <v>775</v>
      </c>
    </row>
    <row r="4" spans="1:10" ht="12.75" customHeight="1">
      <c r="A4" s="391">
        <v>70</v>
      </c>
      <c r="B4" s="139" t="s">
        <v>267</v>
      </c>
      <c r="C4" s="14"/>
      <c r="D4" s="14"/>
      <c r="E4" s="14"/>
      <c r="F4" s="14"/>
      <c r="G4" s="216"/>
      <c r="H4" s="236"/>
      <c r="I4" s="236"/>
      <c r="J4" s="330"/>
    </row>
    <row r="5" spans="1:10" ht="12.75" customHeight="1">
      <c r="A5" s="140" t="s">
        <v>268</v>
      </c>
      <c r="B5" s="139" t="s">
        <v>269</v>
      </c>
      <c r="C5" s="14"/>
      <c r="D5" s="14"/>
      <c r="E5" s="14"/>
      <c r="F5" s="14"/>
      <c r="G5" s="216"/>
      <c r="H5" s="234"/>
      <c r="I5" s="234"/>
      <c r="J5" s="244"/>
    </row>
    <row r="6" spans="1:10" ht="12.75" customHeight="1">
      <c r="A6" s="141" t="s">
        <v>270</v>
      </c>
      <c r="B6" s="142" t="s">
        <v>271</v>
      </c>
      <c r="C6" s="19">
        <v>31000</v>
      </c>
      <c r="D6" s="19"/>
      <c r="E6" s="19"/>
      <c r="F6" s="19"/>
      <c r="G6" s="217">
        <f>C6+D6</f>
        <v>31000</v>
      </c>
      <c r="H6" s="234">
        <v>25804</v>
      </c>
      <c r="I6" s="234"/>
      <c r="J6" s="244">
        <f>G6-H6</f>
        <v>5196</v>
      </c>
    </row>
    <row r="7" spans="1:10" s="107" customFormat="1" ht="17.25" customHeight="1">
      <c r="A7" s="267"/>
      <c r="B7" s="268" t="s">
        <v>304</v>
      </c>
      <c r="C7" s="269">
        <f>C6</f>
        <v>31000</v>
      </c>
      <c r="D7" s="269">
        <f>D6</f>
        <v>0</v>
      </c>
      <c r="E7" s="269">
        <f>E6</f>
        <v>0</v>
      </c>
      <c r="F7" s="269">
        <f>F6</f>
        <v>0</v>
      </c>
      <c r="G7" s="270">
        <f>G6</f>
        <v>31000</v>
      </c>
      <c r="H7" s="271">
        <f t="shared" ref="H7:J7" si="0">H6</f>
        <v>25804</v>
      </c>
      <c r="I7" s="271">
        <f t="shared" si="0"/>
        <v>0</v>
      </c>
      <c r="J7" s="269">
        <f t="shared" si="0"/>
        <v>5196</v>
      </c>
    </row>
    <row r="8" spans="1:10" ht="12.75" customHeight="1">
      <c r="A8" s="392">
        <v>72</v>
      </c>
      <c r="B8" s="98" t="s">
        <v>302</v>
      </c>
      <c r="C8" s="14"/>
      <c r="D8" s="14"/>
      <c r="E8" s="14"/>
      <c r="F8" s="14"/>
      <c r="G8" s="216"/>
      <c r="H8" s="234"/>
      <c r="I8" s="234"/>
      <c r="J8" s="244"/>
    </row>
    <row r="9" spans="1:10" ht="12.75" customHeight="1">
      <c r="A9" s="141" t="s">
        <v>303</v>
      </c>
      <c r="B9" s="142" t="s">
        <v>306</v>
      </c>
      <c r="C9" s="19">
        <v>10000</v>
      </c>
      <c r="D9" s="19"/>
      <c r="E9" s="19"/>
      <c r="F9" s="19"/>
      <c r="G9" s="217">
        <f>C9+D9</f>
        <v>10000</v>
      </c>
      <c r="H9" s="234"/>
      <c r="I9" s="234"/>
      <c r="J9" s="244">
        <f>G9-H9</f>
        <v>10000</v>
      </c>
    </row>
    <row r="10" spans="1:10" s="107" customFormat="1" ht="20.25" customHeight="1">
      <c r="A10" s="143"/>
      <c r="B10" s="106" t="s">
        <v>305</v>
      </c>
      <c r="C10" s="38">
        <v>10000</v>
      </c>
      <c r="D10" s="38">
        <f>D9</f>
        <v>0</v>
      </c>
      <c r="E10" s="38">
        <f>E9</f>
        <v>0</v>
      </c>
      <c r="F10" s="38">
        <f>F9</f>
        <v>0</v>
      </c>
      <c r="G10" s="218">
        <f>G9</f>
        <v>10000</v>
      </c>
      <c r="H10" s="237">
        <f t="shared" ref="H10:J10" si="1">H9</f>
        <v>0</v>
      </c>
      <c r="I10" s="237">
        <f t="shared" si="1"/>
        <v>0</v>
      </c>
      <c r="J10" s="38">
        <f t="shared" si="1"/>
        <v>10000</v>
      </c>
    </row>
    <row r="11" spans="1:10" ht="13.5" customHeight="1">
      <c r="A11" s="390">
        <v>73</v>
      </c>
      <c r="B11" s="98" t="s">
        <v>29</v>
      </c>
      <c r="C11" s="15"/>
      <c r="D11" s="15"/>
      <c r="E11" s="15"/>
      <c r="F11" s="15"/>
      <c r="G11" s="219"/>
      <c r="H11" s="234"/>
      <c r="I11" s="234"/>
      <c r="J11" s="244"/>
    </row>
    <row r="12" spans="1:10" ht="13.5" customHeight="1">
      <c r="A12" s="144" t="s">
        <v>272</v>
      </c>
      <c r="B12" s="98" t="s">
        <v>287</v>
      </c>
      <c r="C12" s="15"/>
      <c r="D12" s="15"/>
      <c r="E12" s="15"/>
      <c r="F12" s="15"/>
      <c r="G12" s="219"/>
      <c r="H12" s="234"/>
      <c r="I12" s="234"/>
      <c r="J12" s="244"/>
    </row>
    <row r="13" spans="1:10">
      <c r="A13" s="145" t="s">
        <v>273</v>
      </c>
      <c r="B13" s="135" t="s">
        <v>274</v>
      </c>
      <c r="C13" s="7">
        <v>5500000</v>
      </c>
      <c r="D13" s="7"/>
      <c r="E13" s="7"/>
      <c r="F13" s="7"/>
      <c r="G13" s="81">
        <f>C13+D13</f>
        <v>5500000</v>
      </c>
      <c r="H13" s="234">
        <v>5624204.7000000002</v>
      </c>
      <c r="I13" s="234">
        <v>124204.7</v>
      </c>
      <c r="J13" s="244"/>
    </row>
    <row r="14" spans="1:10">
      <c r="A14" s="145" t="s">
        <v>276</v>
      </c>
      <c r="B14" s="146" t="s">
        <v>277</v>
      </c>
      <c r="C14" s="7">
        <v>250000</v>
      </c>
      <c r="D14" s="7"/>
      <c r="E14" s="7"/>
      <c r="F14" s="7"/>
      <c r="G14" s="81">
        <f t="shared" ref="G14:G18" si="2">C14+D14</f>
        <v>250000</v>
      </c>
      <c r="H14" s="234">
        <v>154455.79</v>
      </c>
      <c r="I14" s="234"/>
      <c r="J14" s="244">
        <f t="shared" ref="J14:J18" si="3">G14-H14</f>
        <v>95544.209999999992</v>
      </c>
    </row>
    <row r="15" spans="1:10">
      <c r="A15" s="105" t="s">
        <v>278</v>
      </c>
      <c r="B15" s="146" t="s">
        <v>279</v>
      </c>
      <c r="C15" s="5">
        <v>7500</v>
      </c>
      <c r="D15" s="5"/>
      <c r="E15" s="5"/>
      <c r="F15" s="5"/>
      <c r="G15" s="81">
        <f t="shared" si="2"/>
        <v>7500</v>
      </c>
      <c r="H15" s="234">
        <v>4020</v>
      </c>
      <c r="I15" s="234"/>
      <c r="J15" s="244">
        <f t="shared" si="3"/>
        <v>3480</v>
      </c>
    </row>
    <row r="16" spans="1:10">
      <c r="A16" s="105" t="s">
        <v>280</v>
      </c>
      <c r="B16" s="146" t="s">
        <v>281</v>
      </c>
      <c r="C16" s="5">
        <v>3900</v>
      </c>
      <c r="D16" s="5"/>
      <c r="E16" s="5"/>
      <c r="F16" s="5"/>
      <c r="G16" s="81">
        <f t="shared" si="2"/>
        <v>3900</v>
      </c>
      <c r="H16" s="234">
        <v>700</v>
      </c>
      <c r="I16" s="234"/>
      <c r="J16" s="244">
        <f t="shared" si="3"/>
        <v>3200</v>
      </c>
    </row>
    <row r="17" spans="1:10">
      <c r="A17" s="105" t="s">
        <v>282</v>
      </c>
      <c r="B17" s="104" t="s">
        <v>283</v>
      </c>
      <c r="C17" s="5">
        <v>40000</v>
      </c>
      <c r="D17" s="5"/>
      <c r="E17" s="5"/>
      <c r="F17" s="5"/>
      <c r="G17" s="81">
        <f t="shared" si="2"/>
        <v>40000</v>
      </c>
      <c r="H17" s="234">
        <v>39114</v>
      </c>
      <c r="I17" s="234"/>
      <c r="J17" s="244">
        <f t="shared" si="3"/>
        <v>886</v>
      </c>
    </row>
    <row r="18" spans="1:10">
      <c r="A18" s="105" t="s">
        <v>284</v>
      </c>
      <c r="B18" s="104" t="s">
        <v>285</v>
      </c>
      <c r="C18" s="5">
        <v>3500</v>
      </c>
      <c r="D18" s="5"/>
      <c r="E18" s="5"/>
      <c r="F18" s="5"/>
      <c r="G18" s="81">
        <f t="shared" si="2"/>
        <v>3500</v>
      </c>
      <c r="H18" s="234">
        <v>2429.63</v>
      </c>
      <c r="I18" s="234"/>
      <c r="J18" s="244">
        <f t="shared" si="3"/>
        <v>1070.3699999999999</v>
      </c>
    </row>
    <row r="19" spans="1:10">
      <c r="A19" s="115"/>
      <c r="B19" s="106" t="s">
        <v>582</v>
      </c>
      <c r="C19" s="34">
        <f>SUM(C13:C18)</f>
        <v>5804900</v>
      </c>
      <c r="D19" s="34">
        <f>SUM(D13:D18)</f>
        <v>0</v>
      </c>
      <c r="E19" s="34">
        <f>SUM(E13:E18)</f>
        <v>0</v>
      </c>
      <c r="F19" s="34">
        <f>SUM(F13:F18)</f>
        <v>0</v>
      </c>
      <c r="G19" s="220">
        <f>SUM(G13:G18)</f>
        <v>5804900</v>
      </c>
      <c r="H19" s="220">
        <f t="shared" ref="H19:J19" si="4">SUM(H13:H18)</f>
        <v>5824924.1200000001</v>
      </c>
      <c r="I19" s="220">
        <f t="shared" si="4"/>
        <v>124204.7</v>
      </c>
      <c r="J19" s="34">
        <f t="shared" si="4"/>
        <v>104180.57999999999</v>
      </c>
    </row>
    <row r="20" spans="1:10">
      <c r="A20" s="144" t="s">
        <v>288</v>
      </c>
      <c r="B20" s="98" t="s">
        <v>286</v>
      </c>
      <c r="C20" s="9"/>
      <c r="D20" s="9"/>
      <c r="E20" s="9"/>
      <c r="F20" s="9"/>
      <c r="G20" s="92"/>
      <c r="H20" s="234"/>
      <c r="I20" s="234"/>
      <c r="J20" s="244"/>
    </row>
    <row r="21" spans="1:10">
      <c r="A21" s="105" t="s">
        <v>289</v>
      </c>
      <c r="B21" s="104" t="s">
        <v>290</v>
      </c>
      <c r="C21" s="5">
        <v>1300000</v>
      </c>
      <c r="D21" s="5"/>
      <c r="E21" s="5"/>
      <c r="F21" s="5"/>
      <c r="G21" s="91">
        <f>C21+D21</f>
        <v>1300000</v>
      </c>
      <c r="H21" s="234">
        <v>1222172.1599999999</v>
      </c>
      <c r="I21" s="234"/>
      <c r="J21" s="244">
        <f>G21-H21</f>
        <v>77827.840000000084</v>
      </c>
    </row>
    <row r="22" spans="1:10">
      <c r="A22" s="105" t="s">
        <v>275</v>
      </c>
      <c r="B22" s="104" t="s">
        <v>291</v>
      </c>
      <c r="C22" s="5">
        <v>250000</v>
      </c>
      <c r="D22" s="5"/>
      <c r="E22" s="5"/>
      <c r="F22" s="5"/>
      <c r="G22" s="91">
        <f t="shared" ref="G22:G25" si="5">C22+D22</f>
        <v>250000</v>
      </c>
      <c r="H22" s="234">
        <v>205403.03</v>
      </c>
      <c r="I22" s="234"/>
      <c r="J22" s="244">
        <f t="shared" ref="J22:J25" si="6">G22-H22</f>
        <v>44596.97</v>
      </c>
    </row>
    <row r="23" spans="1:10">
      <c r="A23" s="105" t="s">
        <v>292</v>
      </c>
      <c r="B23" s="104" t="s">
        <v>293</v>
      </c>
      <c r="C23" s="5">
        <v>30000</v>
      </c>
      <c r="D23" s="5"/>
      <c r="E23" s="5"/>
      <c r="F23" s="5"/>
      <c r="G23" s="91">
        <f t="shared" si="5"/>
        <v>30000</v>
      </c>
      <c r="H23" s="234"/>
      <c r="I23" s="234"/>
      <c r="J23" s="244">
        <f t="shared" si="6"/>
        <v>30000</v>
      </c>
    </row>
    <row r="24" spans="1:10">
      <c r="A24" s="147" t="s">
        <v>733</v>
      </c>
      <c r="B24" s="104" t="s">
        <v>734</v>
      </c>
      <c r="C24" s="5">
        <v>50000</v>
      </c>
      <c r="D24" s="5"/>
      <c r="E24" s="5"/>
      <c r="F24" s="5"/>
      <c r="G24" s="91">
        <f t="shared" si="5"/>
        <v>50000</v>
      </c>
      <c r="H24" s="234">
        <v>19725.73</v>
      </c>
      <c r="I24" s="234"/>
      <c r="J24" s="244">
        <f t="shared" si="6"/>
        <v>30274.27</v>
      </c>
    </row>
    <row r="25" spans="1:10">
      <c r="A25" s="147" t="s">
        <v>295</v>
      </c>
      <c r="B25" s="104" t="s">
        <v>294</v>
      </c>
      <c r="C25" s="5">
        <v>25000</v>
      </c>
      <c r="D25" s="5"/>
      <c r="E25" s="5"/>
      <c r="F25" s="5"/>
      <c r="G25" s="91">
        <f t="shared" si="5"/>
        <v>25000</v>
      </c>
      <c r="H25" s="234">
        <v>22079.99</v>
      </c>
      <c r="I25" s="234"/>
      <c r="J25" s="244">
        <f t="shared" si="6"/>
        <v>2920.0099999999984</v>
      </c>
    </row>
    <row r="26" spans="1:10">
      <c r="A26" s="148"/>
      <c r="B26" s="106" t="s">
        <v>583</v>
      </c>
      <c r="C26" s="34">
        <f>SUM(C21:C25)</f>
        <v>1655000</v>
      </c>
      <c r="D26" s="34">
        <f>SUM(D21:D25)</f>
        <v>0</v>
      </c>
      <c r="E26" s="34">
        <f>SUM(E21:E25)</f>
        <v>0</v>
      </c>
      <c r="F26" s="34">
        <f>SUM(F21:F25)</f>
        <v>0</v>
      </c>
      <c r="G26" s="220">
        <f>SUM(G21:G25)</f>
        <v>1655000</v>
      </c>
      <c r="H26" s="220">
        <f t="shared" ref="H26:J26" si="7">SUM(H21:H25)</f>
        <v>1469380.91</v>
      </c>
      <c r="I26" s="220">
        <f t="shared" si="7"/>
        <v>0</v>
      </c>
      <c r="J26" s="34">
        <f t="shared" si="7"/>
        <v>185619.09000000008</v>
      </c>
    </row>
    <row r="27" spans="1:10">
      <c r="A27" s="144" t="s">
        <v>296</v>
      </c>
      <c r="B27" s="98" t="s">
        <v>735</v>
      </c>
      <c r="C27" s="11"/>
      <c r="D27" s="11"/>
      <c r="E27" s="11"/>
      <c r="F27" s="11"/>
      <c r="G27" s="221"/>
      <c r="H27" s="234"/>
      <c r="I27" s="234"/>
      <c r="J27" s="244"/>
    </row>
    <row r="28" spans="1:10" ht="13.5" thickBot="1">
      <c r="A28" s="149" t="s">
        <v>297</v>
      </c>
      <c r="B28" s="150" t="s">
        <v>677</v>
      </c>
      <c r="C28" s="62">
        <v>8600000</v>
      </c>
      <c r="D28" s="62"/>
      <c r="E28" s="62"/>
      <c r="F28" s="62"/>
      <c r="G28" s="222">
        <f>C28+D28</f>
        <v>8600000</v>
      </c>
      <c r="H28" s="234">
        <v>9348679.3200000003</v>
      </c>
      <c r="I28" s="234">
        <v>748679.32</v>
      </c>
      <c r="J28" s="244"/>
    </row>
    <row r="29" spans="1:10" ht="19.5" customHeight="1" thickBot="1">
      <c r="A29" s="151"/>
      <c r="B29" s="152" t="s">
        <v>584</v>
      </c>
      <c r="C29" s="65">
        <f>C28</f>
        <v>8600000</v>
      </c>
      <c r="D29" s="65">
        <f>D28</f>
        <v>0</v>
      </c>
      <c r="E29" s="65">
        <f>E28</f>
        <v>0</v>
      </c>
      <c r="F29" s="65">
        <f>F28</f>
        <v>0</v>
      </c>
      <c r="G29" s="223">
        <f>G28</f>
        <v>8600000</v>
      </c>
      <c r="H29" s="223">
        <f t="shared" ref="H29:J29" si="8">H28</f>
        <v>9348679.3200000003</v>
      </c>
      <c r="I29" s="223">
        <f t="shared" si="8"/>
        <v>748679.32</v>
      </c>
      <c r="J29" s="65">
        <f t="shared" si="8"/>
        <v>0</v>
      </c>
    </row>
    <row r="30" spans="1:10" ht="16.5" customHeight="1">
      <c r="A30" s="153" t="s">
        <v>298</v>
      </c>
      <c r="B30" s="154" t="s">
        <v>299</v>
      </c>
      <c r="C30" s="60"/>
      <c r="D30" s="60"/>
      <c r="E30" s="60"/>
      <c r="F30" s="60"/>
      <c r="G30" s="224"/>
      <c r="H30" s="234"/>
      <c r="I30" s="234"/>
      <c r="J30" s="244"/>
    </row>
    <row r="31" spans="1:10">
      <c r="A31" s="147" t="s">
        <v>300</v>
      </c>
      <c r="B31" s="112" t="s">
        <v>301</v>
      </c>
      <c r="C31" s="5">
        <v>80000</v>
      </c>
      <c r="D31" s="5"/>
      <c r="E31" s="5"/>
      <c r="F31" s="5"/>
      <c r="G31" s="91">
        <f>C31+D31</f>
        <v>80000</v>
      </c>
      <c r="H31" s="234">
        <v>46782.75</v>
      </c>
      <c r="I31" s="234"/>
      <c r="J31" s="244">
        <f>G31-H31</f>
        <v>33217.25</v>
      </c>
    </row>
    <row r="32" spans="1:10">
      <c r="A32" s="148"/>
      <c r="B32" s="106" t="s">
        <v>585</v>
      </c>
      <c r="C32" s="34">
        <f>C31</f>
        <v>80000</v>
      </c>
      <c r="D32" s="34">
        <f>D31</f>
        <v>0</v>
      </c>
      <c r="E32" s="34">
        <f>E31</f>
        <v>0</v>
      </c>
      <c r="F32" s="34">
        <f>F31</f>
        <v>0</v>
      </c>
      <c r="G32" s="220">
        <f>G31</f>
        <v>80000</v>
      </c>
      <c r="H32" s="220">
        <f t="shared" ref="H32:J32" si="9">H31</f>
        <v>46782.75</v>
      </c>
      <c r="I32" s="220">
        <f t="shared" si="9"/>
        <v>0</v>
      </c>
      <c r="J32" s="34">
        <f t="shared" si="9"/>
        <v>33217.25</v>
      </c>
    </row>
    <row r="33" spans="1:10">
      <c r="A33" s="155" t="s">
        <v>307</v>
      </c>
      <c r="B33" s="98" t="s">
        <v>308</v>
      </c>
      <c r="C33" s="5"/>
      <c r="D33" s="5"/>
      <c r="E33" s="5"/>
      <c r="F33" s="5"/>
      <c r="G33" s="91"/>
      <c r="H33" s="234"/>
      <c r="I33" s="234"/>
      <c r="J33" s="244"/>
    </row>
    <row r="34" spans="1:10">
      <c r="A34" s="126" t="s">
        <v>310</v>
      </c>
      <c r="B34" s="114" t="s">
        <v>309</v>
      </c>
      <c r="C34" s="5">
        <v>500</v>
      </c>
      <c r="D34" s="5"/>
      <c r="E34" s="5"/>
      <c r="F34" s="5"/>
      <c r="G34" s="91">
        <v>500</v>
      </c>
      <c r="H34" s="234">
        <v>3342.86</v>
      </c>
      <c r="I34" s="234">
        <v>2842.86</v>
      </c>
      <c r="J34" s="244"/>
    </row>
    <row r="35" spans="1:10">
      <c r="A35" s="127"/>
      <c r="B35" s="106" t="s">
        <v>587</v>
      </c>
      <c r="C35" s="34">
        <f>C34</f>
        <v>500</v>
      </c>
      <c r="D35" s="34">
        <f>D34</f>
        <v>0</v>
      </c>
      <c r="E35" s="34">
        <f>E34</f>
        <v>0</v>
      </c>
      <c r="F35" s="34">
        <f>F34</f>
        <v>0</v>
      </c>
      <c r="G35" s="220">
        <f>G34</f>
        <v>500</v>
      </c>
      <c r="H35" s="220">
        <f t="shared" ref="H35:J35" si="10">H34</f>
        <v>3342.86</v>
      </c>
      <c r="I35" s="220">
        <f t="shared" si="10"/>
        <v>2842.86</v>
      </c>
      <c r="J35" s="34">
        <f t="shared" si="10"/>
        <v>0</v>
      </c>
    </row>
    <row r="36" spans="1:10" s="107" customFormat="1" ht="20.25" customHeight="1">
      <c r="A36" s="272"/>
      <c r="B36" s="268" t="s">
        <v>34</v>
      </c>
      <c r="C36" s="273">
        <f>C19+C26+C29+C35+C32</f>
        <v>16140400</v>
      </c>
      <c r="D36" s="273">
        <f>D19+D26+D29+D35+D32</f>
        <v>0</v>
      </c>
      <c r="E36" s="273">
        <f>E19+E26+E29+E35+E32</f>
        <v>0</v>
      </c>
      <c r="F36" s="273">
        <f>F19+F26+F29+F35+F32</f>
        <v>0</v>
      </c>
      <c r="G36" s="274">
        <f>G19+G26+G29+G35+G32</f>
        <v>16140400</v>
      </c>
      <c r="H36" s="274">
        <f t="shared" ref="H36:I36" si="11">H19+H26+H29+H35+H32</f>
        <v>16693109.960000001</v>
      </c>
      <c r="I36" s="274">
        <f t="shared" si="11"/>
        <v>875726.87999999989</v>
      </c>
      <c r="J36" s="273">
        <f>J19+J26+J29+J35+J32</f>
        <v>323016.92000000004</v>
      </c>
    </row>
    <row r="37" spans="1:10">
      <c r="A37" s="390">
        <v>74</v>
      </c>
      <c r="B37" s="98" t="s">
        <v>311</v>
      </c>
      <c r="C37" s="9"/>
      <c r="D37" s="9"/>
      <c r="E37" s="9"/>
      <c r="F37" s="9"/>
      <c r="G37" s="92"/>
      <c r="H37" s="234"/>
      <c r="I37" s="234"/>
      <c r="J37" s="244"/>
    </row>
    <row r="38" spans="1:10">
      <c r="A38" s="126" t="s">
        <v>312</v>
      </c>
      <c r="B38" s="114" t="s">
        <v>313</v>
      </c>
      <c r="C38" s="12"/>
      <c r="D38" s="12"/>
      <c r="E38" s="12"/>
      <c r="F38" s="12"/>
      <c r="G38" s="225"/>
      <c r="H38" s="234">
        <v>332852.68</v>
      </c>
      <c r="I38" s="234">
        <v>332852.68</v>
      </c>
      <c r="J38" s="244"/>
    </row>
    <row r="39" spans="1:10">
      <c r="A39" s="126" t="s">
        <v>314</v>
      </c>
      <c r="B39" s="114" t="s">
        <v>315</v>
      </c>
      <c r="C39" s="27">
        <v>60000</v>
      </c>
      <c r="D39" s="27"/>
      <c r="E39" s="27"/>
      <c r="F39" s="27"/>
      <c r="G39" s="226">
        <f>C39+D39</f>
        <v>60000</v>
      </c>
      <c r="H39" s="234">
        <v>44495.14</v>
      </c>
      <c r="I39" s="234"/>
      <c r="J39" s="244">
        <f>G39-H39</f>
        <v>15504.86</v>
      </c>
    </row>
    <row r="40" spans="1:10" s="107" customFormat="1" ht="20.25" customHeight="1">
      <c r="A40" s="275"/>
      <c r="B40" s="268" t="s">
        <v>316</v>
      </c>
      <c r="C40" s="276">
        <f>C38+C39</f>
        <v>60000</v>
      </c>
      <c r="D40" s="276">
        <f>D38+D39</f>
        <v>0</v>
      </c>
      <c r="E40" s="276">
        <f>E38+E39</f>
        <v>0</v>
      </c>
      <c r="F40" s="277">
        <f>F38+F39</f>
        <v>0</v>
      </c>
      <c r="G40" s="278">
        <f>G38+G39</f>
        <v>60000</v>
      </c>
      <c r="H40" s="278">
        <f t="shared" ref="H40:J40" si="12">H38+H39</f>
        <v>377347.82</v>
      </c>
      <c r="I40" s="278">
        <f t="shared" si="12"/>
        <v>332852.68</v>
      </c>
      <c r="J40" s="273">
        <f t="shared" si="12"/>
        <v>15504.86</v>
      </c>
    </row>
    <row r="41" spans="1:10">
      <c r="A41" s="390">
        <v>75</v>
      </c>
      <c r="B41" s="98" t="s">
        <v>35</v>
      </c>
      <c r="C41" s="15"/>
      <c r="D41" s="15"/>
      <c r="E41" s="15"/>
      <c r="F41" s="15"/>
      <c r="G41" s="219"/>
      <c r="H41" s="234"/>
      <c r="I41" s="234"/>
      <c r="J41" s="244"/>
    </row>
    <row r="42" spans="1:10">
      <c r="A42" s="103" t="s">
        <v>36</v>
      </c>
      <c r="B42" s="104" t="s">
        <v>37</v>
      </c>
      <c r="C42" s="5"/>
      <c r="D42" s="5"/>
      <c r="E42" s="5"/>
      <c r="F42" s="5"/>
      <c r="G42" s="91"/>
      <c r="H42" s="234"/>
      <c r="I42" s="234"/>
      <c r="J42" s="244"/>
    </row>
    <row r="43" spans="1:10">
      <c r="A43" s="156" t="s">
        <v>170</v>
      </c>
      <c r="B43" s="104" t="s">
        <v>38</v>
      </c>
      <c r="C43" s="5">
        <v>20000</v>
      </c>
      <c r="D43" s="5"/>
      <c r="E43" s="5"/>
      <c r="F43" s="5"/>
      <c r="G43" s="91">
        <f>C43+D43</f>
        <v>20000</v>
      </c>
      <c r="H43" s="234">
        <v>14871.41</v>
      </c>
      <c r="I43" s="234"/>
      <c r="J43" s="244">
        <f>G43-H43</f>
        <v>5128.59</v>
      </c>
    </row>
    <row r="44" spans="1:10">
      <c r="A44" s="156" t="s">
        <v>171</v>
      </c>
      <c r="B44" s="104" t="s">
        <v>39</v>
      </c>
      <c r="C44" s="5">
        <v>5000</v>
      </c>
      <c r="D44" s="5"/>
      <c r="E44" s="5"/>
      <c r="F44" s="5"/>
      <c r="G44" s="91">
        <f>C44+D44</f>
        <v>5000</v>
      </c>
      <c r="H44" s="234">
        <v>357.72</v>
      </c>
      <c r="I44" s="234"/>
      <c r="J44" s="244">
        <f>G44-H44</f>
        <v>4642.28</v>
      </c>
    </row>
    <row r="45" spans="1:10" s="107" customFormat="1" ht="18" customHeight="1">
      <c r="A45" s="272"/>
      <c r="B45" s="268" t="s">
        <v>40</v>
      </c>
      <c r="C45" s="273">
        <f>C43+C44</f>
        <v>25000</v>
      </c>
      <c r="D45" s="273">
        <f>D43+D44</f>
        <v>0</v>
      </c>
      <c r="E45" s="273">
        <f>E43+E44</f>
        <v>0</v>
      </c>
      <c r="F45" s="273">
        <f>F43+F44</f>
        <v>0</v>
      </c>
      <c r="G45" s="274">
        <f>G43+G44</f>
        <v>25000</v>
      </c>
      <c r="H45" s="274">
        <f t="shared" ref="H45:J45" si="13">H43+H44</f>
        <v>15229.13</v>
      </c>
      <c r="I45" s="274">
        <f t="shared" si="13"/>
        <v>0</v>
      </c>
      <c r="J45" s="273">
        <f t="shared" si="13"/>
        <v>9770.869999999999</v>
      </c>
    </row>
    <row r="46" spans="1:10">
      <c r="A46" s="390">
        <v>76</v>
      </c>
      <c r="B46" s="98" t="s">
        <v>41</v>
      </c>
      <c r="C46" s="15"/>
      <c r="D46" s="15"/>
      <c r="E46" s="15"/>
      <c r="F46" s="15"/>
      <c r="G46" s="219"/>
      <c r="H46" s="234"/>
      <c r="I46" s="234"/>
      <c r="J46" s="244"/>
    </row>
    <row r="47" spans="1:10">
      <c r="A47" s="97" t="s">
        <v>317</v>
      </c>
      <c r="B47" s="98" t="s">
        <v>318</v>
      </c>
      <c r="C47" s="15"/>
      <c r="D47" s="15"/>
      <c r="E47" s="15"/>
      <c r="F47" s="15"/>
      <c r="G47" s="219"/>
      <c r="H47" s="234"/>
      <c r="I47" s="234"/>
      <c r="J47" s="244"/>
    </row>
    <row r="48" spans="1:10">
      <c r="A48" s="105" t="s">
        <v>319</v>
      </c>
      <c r="B48" s="104" t="s">
        <v>42</v>
      </c>
      <c r="C48" s="5">
        <v>50000</v>
      </c>
      <c r="D48" s="5"/>
      <c r="E48" s="5"/>
      <c r="F48" s="5"/>
      <c r="G48" s="91">
        <f>C48+D48</f>
        <v>50000</v>
      </c>
      <c r="H48" s="234">
        <v>85399.29</v>
      </c>
      <c r="I48" s="234">
        <v>35399.29</v>
      </c>
      <c r="J48" s="244"/>
    </row>
    <row r="49" spans="1:10" s="107" customFormat="1" ht="20.25" customHeight="1">
      <c r="A49" s="272"/>
      <c r="B49" s="268" t="s">
        <v>43</v>
      </c>
      <c r="C49" s="273">
        <f>C48</f>
        <v>50000</v>
      </c>
      <c r="D49" s="273">
        <f>D48</f>
        <v>0</v>
      </c>
      <c r="E49" s="273">
        <f>E48</f>
        <v>0</v>
      </c>
      <c r="F49" s="273">
        <f>F48</f>
        <v>0</v>
      </c>
      <c r="G49" s="274">
        <f>G48</f>
        <v>50000</v>
      </c>
      <c r="H49" s="274">
        <f t="shared" ref="H49:J49" si="14">H48</f>
        <v>85399.29</v>
      </c>
      <c r="I49" s="274">
        <f t="shared" si="14"/>
        <v>35399.29</v>
      </c>
      <c r="J49" s="273">
        <f t="shared" si="14"/>
        <v>0</v>
      </c>
    </row>
    <row r="50" spans="1:10" ht="25.5">
      <c r="A50" s="390">
        <v>78</v>
      </c>
      <c r="B50" s="157" t="s">
        <v>44</v>
      </c>
      <c r="C50" s="15"/>
      <c r="D50" s="15"/>
      <c r="E50" s="15"/>
      <c r="F50" s="15"/>
      <c r="G50" s="219"/>
      <c r="H50" s="234"/>
      <c r="I50" s="234"/>
      <c r="J50" s="244"/>
    </row>
    <row r="51" spans="1:10">
      <c r="A51" s="158" t="s">
        <v>45</v>
      </c>
      <c r="B51" s="146" t="s">
        <v>46</v>
      </c>
      <c r="C51" s="29">
        <v>1266000</v>
      </c>
      <c r="D51" s="29"/>
      <c r="E51" s="29"/>
      <c r="F51" s="29"/>
      <c r="G51" s="93">
        <f>C51+D51</f>
        <v>1266000</v>
      </c>
      <c r="H51" s="234">
        <v>723277.9</v>
      </c>
      <c r="I51" s="234"/>
      <c r="J51" s="244">
        <f>G51-H51</f>
        <v>542722.1</v>
      </c>
    </row>
    <row r="52" spans="1:10" s="107" customFormat="1" ht="21.75" customHeight="1">
      <c r="A52" s="272"/>
      <c r="B52" s="268" t="s">
        <v>320</v>
      </c>
      <c r="C52" s="273">
        <f>C51</f>
        <v>1266000</v>
      </c>
      <c r="D52" s="273">
        <f>D51</f>
        <v>0</v>
      </c>
      <c r="E52" s="273">
        <f>E51</f>
        <v>0</v>
      </c>
      <c r="F52" s="273">
        <f>F51</f>
        <v>0</v>
      </c>
      <c r="G52" s="274">
        <f>G51</f>
        <v>1266000</v>
      </c>
      <c r="H52" s="274">
        <f t="shared" ref="H52:J52" si="15">H51</f>
        <v>723277.9</v>
      </c>
      <c r="I52" s="274">
        <f t="shared" si="15"/>
        <v>0</v>
      </c>
      <c r="J52" s="273">
        <f t="shared" si="15"/>
        <v>542722.1</v>
      </c>
    </row>
    <row r="53" spans="1:10">
      <c r="A53" s="393">
        <v>81</v>
      </c>
      <c r="B53" s="98" t="s">
        <v>321</v>
      </c>
      <c r="C53" s="11"/>
      <c r="D53" s="11"/>
      <c r="E53" s="11"/>
      <c r="F53" s="11"/>
      <c r="G53" s="221"/>
      <c r="H53" s="234"/>
      <c r="I53" s="234"/>
      <c r="J53" s="244"/>
    </row>
    <row r="54" spans="1:10">
      <c r="A54" s="126" t="s">
        <v>47</v>
      </c>
      <c r="B54" s="112" t="s">
        <v>562</v>
      </c>
      <c r="C54" s="24"/>
      <c r="D54" s="24"/>
      <c r="E54" s="24"/>
      <c r="F54" s="24"/>
      <c r="G54" s="94"/>
      <c r="H54" s="234"/>
      <c r="I54" s="234"/>
      <c r="J54" s="244"/>
    </row>
    <row r="55" spans="1:10">
      <c r="A55" s="147" t="s">
        <v>711</v>
      </c>
      <c r="B55" s="160" t="s">
        <v>712</v>
      </c>
      <c r="C55" s="24">
        <v>2500000</v>
      </c>
      <c r="D55" s="24"/>
      <c r="E55" s="24"/>
      <c r="F55" s="24"/>
      <c r="G55" s="94">
        <f>C55+D55</f>
        <v>2500000</v>
      </c>
      <c r="H55" s="234">
        <f>41147.42+5411967.46-19751.67</f>
        <v>5433363.21</v>
      </c>
      <c r="I55" s="234">
        <v>2933363.21</v>
      </c>
      <c r="J55" s="244"/>
    </row>
    <row r="56" spans="1:10">
      <c r="A56" s="147" t="s">
        <v>715</v>
      </c>
      <c r="B56" s="160" t="s">
        <v>713</v>
      </c>
      <c r="C56" s="24">
        <v>97000</v>
      </c>
      <c r="D56" s="24"/>
      <c r="E56" s="24"/>
      <c r="F56" s="24"/>
      <c r="G56" s="94">
        <f>C56+D56</f>
        <v>97000</v>
      </c>
      <c r="H56" s="234">
        <v>5587.85</v>
      </c>
      <c r="I56" s="234"/>
      <c r="J56" s="244">
        <f>G56-H56</f>
        <v>91412.15</v>
      </c>
    </row>
    <row r="57" spans="1:10" s="107" customFormat="1" ht="18.75" customHeight="1">
      <c r="A57" s="275"/>
      <c r="B57" s="268" t="s">
        <v>322</v>
      </c>
      <c r="C57" s="273">
        <f>SUM(C55:C56)</f>
        <v>2597000</v>
      </c>
      <c r="D57" s="273">
        <f>SUM(D55:D56)</f>
        <v>0</v>
      </c>
      <c r="E57" s="273">
        <f>SUM(E55:E56)</f>
        <v>0</v>
      </c>
      <c r="F57" s="273">
        <f>SUM(F55:F56)</f>
        <v>0</v>
      </c>
      <c r="G57" s="274">
        <f>SUM(G55:G56)</f>
        <v>2597000</v>
      </c>
      <c r="H57" s="274">
        <f t="shared" ref="H57:J57" si="16">SUM(H55:H56)</f>
        <v>5438951.0599999996</v>
      </c>
      <c r="I57" s="274">
        <f t="shared" si="16"/>
        <v>2933363.21</v>
      </c>
      <c r="J57" s="273">
        <f t="shared" si="16"/>
        <v>91412.15</v>
      </c>
    </row>
    <row r="58" spans="1:10">
      <c r="A58" s="390">
        <v>82</v>
      </c>
      <c r="B58" s="98" t="s">
        <v>323</v>
      </c>
      <c r="C58" s="9"/>
      <c r="D58" s="9"/>
      <c r="E58" s="9"/>
      <c r="F58" s="9"/>
      <c r="G58" s="92"/>
      <c r="H58" s="234"/>
      <c r="I58" s="234"/>
      <c r="J58" s="244"/>
    </row>
    <row r="59" spans="1:10">
      <c r="A59" s="126" t="s">
        <v>31</v>
      </c>
      <c r="B59" s="112" t="s">
        <v>563</v>
      </c>
      <c r="C59" s="24">
        <v>100000</v>
      </c>
      <c r="D59" s="24"/>
      <c r="E59" s="24"/>
      <c r="F59" s="24"/>
      <c r="G59" s="94">
        <f>C59+D59</f>
        <v>100000</v>
      </c>
      <c r="H59" s="234">
        <v>23542.97</v>
      </c>
      <c r="I59" s="234"/>
      <c r="J59" s="244">
        <f>G59-H59</f>
        <v>76457.03</v>
      </c>
    </row>
    <row r="60" spans="1:10" s="107" customFormat="1" ht="25.5" customHeight="1" thickBot="1">
      <c r="A60" s="317"/>
      <c r="B60" s="318" t="s">
        <v>324</v>
      </c>
      <c r="C60" s="319">
        <f>C59</f>
        <v>100000</v>
      </c>
      <c r="D60" s="319">
        <f>D59</f>
        <v>0</v>
      </c>
      <c r="E60" s="319">
        <f>E59</f>
        <v>0</v>
      </c>
      <c r="F60" s="319">
        <f>F59</f>
        <v>0</v>
      </c>
      <c r="G60" s="320">
        <f>G59</f>
        <v>100000</v>
      </c>
      <c r="H60" s="320">
        <f t="shared" ref="H60:J60" si="17">H59</f>
        <v>23542.97</v>
      </c>
      <c r="I60" s="320">
        <f t="shared" si="17"/>
        <v>0</v>
      </c>
      <c r="J60" s="319">
        <f t="shared" si="17"/>
        <v>76457.03</v>
      </c>
    </row>
    <row r="61" spans="1:10" s="107" customFormat="1" ht="39.75" customHeight="1" thickBot="1">
      <c r="A61" s="321"/>
      <c r="B61" s="322" t="s">
        <v>794</v>
      </c>
      <c r="C61" s="323">
        <f>C7+C10+C36+C40+C45+C49+C52+C57+C60</f>
        <v>20279400</v>
      </c>
      <c r="D61" s="323">
        <f>D7+D10+D36+D40+D45+D49+D52+D57+D60</f>
        <v>0</v>
      </c>
      <c r="E61" s="323">
        <f>E7+E10+E36+E40+E45+E49+E52+E57+E60</f>
        <v>0</v>
      </c>
      <c r="F61" s="323">
        <f>F7+F10+F36+F40+F45+F49+F52+F57+F60</f>
        <v>0</v>
      </c>
      <c r="G61" s="324">
        <f>G7+G10+G36+G40+G45+G49+G52+G57+G60</f>
        <v>20279400</v>
      </c>
      <c r="H61" s="324">
        <f t="shared" ref="H61:J61" si="18">H7+H10+H36+H40+H45+H49+H52+H57+H60</f>
        <v>23382662.129999995</v>
      </c>
      <c r="I61" s="324">
        <f t="shared" si="18"/>
        <v>4177342.0599999996</v>
      </c>
      <c r="J61" s="323">
        <f t="shared" si="18"/>
        <v>1074079.93</v>
      </c>
    </row>
    <row r="62" spans="1:10" s="107" customFormat="1" ht="20.25" customHeight="1">
      <c r="A62" s="403">
        <v>41</v>
      </c>
      <c r="B62" s="161" t="s">
        <v>558</v>
      </c>
      <c r="C62" s="67"/>
      <c r="D62" s="67"/>
      <c r="E62" s="67"/>
      <c r="F62" s="67"/>
      <c r="G62" s="227"/>
      <c r="H62" s="235"/>
      <c r="I62" s="235"/>
      <c r="J62" s="245"/>
    </row>
    <row r="63" spans="1:10" s="107" customFormat="1" ht="16.5" customHeight="1">
      <c r="A63" s="99" t="s">
        <v>564</v>
      </c>
      <c r="B63" s="162" t="s">
        <v>565</v>
      </c>
      <c r="C63" s="78"/>
      <c r="D63" s="78"/>
      <c r="E63" s="78"/>
      <c r="F63" s="78"/>
      <c r="G63" s="228"/>
      <c r="H63" s="235"/>
      <c r="I63" s="235"/>
      <c r="J63" s="245"/>
    </row>
    <row r="64" spans="1:10" s="107" customFormat="1">
      <c r="A64" s="99" t="s">
        <v>566</v>
      </c>
      <c r="B64" s="163" t="s">
        <v>567</v>
      </c>
      <c r="C64" s="20"/>
      <c r="D64" s="20"/>
      <c r="E64" s="20"/>
      <c r="F64" s="20"/>
      <c r="G64" s="229"/>
      <c r="H64" s="235"/>
      <c r="I64" s="235"/>
      <c r="J64" s="245"/>
    </row>
    <row r="65" spans="1:10" s="107" customFormat="1">
      <c r="A65" s="111" t="s">
        <v>574</v>
      </c>
      <c r="B65" s="104" t="s">
        <v>568</v>
      </c>
      <c r="C65" s="46">
        <v>101372.34</v>
      </c>
      <c r="D65" s="46"/>
      <c r="E65" s="46"/>
      <c r="F65" s="46"/>
      <c r="G65" s="46">
        <f>C65+D65</f>
        <v>101372.34</v>
      </c>
      <c r="H65" s="238"/>
      <c r="I65" s="238"/>
      <c r="J65" s="246">
        <f>G65-H65</f>
        <v>101372.34</v>
      </c>
    </row>
    <row r="66" spans="1:10" s="107" customFormat="1">
      <c r="A66" s="248" t="s">
        <v>575</v>
      </c>
      <c r="B66" s="188" t="s">
        <v>572</v>
      </c>
      <c r="C66" s="249">
        <v>200000</v>
      </c>
      <c r="D66" s="249"/>
      <c r="E66" s="249"/>
      <c r="F66" s="249"/>
      <c r="G66" s="250">
        <f t="shared" ref="G66:G67" si="19">C66+D66</f>
        <v>200000</v>
      </c>
      <c r="H66" s="238">
        <v>89508.13</v>
      </c>
      <c r="I66" s="238"/>
      <c r="J66" s="246">
        <f t="shared" ref="J66:J67" si="20">G66-H66</f>
        <v>110491.87</v>
      </c>
    </row>
    <row r="67" spans="1:10" s="107" customFormat="1">
      <c r="A67" s="111" t="s">
        <v>576</v>
      </c>
      <c r="B67" s="104" t="s">
        <v>570</v>
      </c>
      <c r="C67" s="24">
        <v>1500000</v>
      </c>
      <c r="D67" s="61"/>
      <c r="E67" s="61"/>
      <c r="F67" s="61"/>
      <c r="G67" s="93">
        <f t="shared" si="19"/>
        <v>1500000</v>
      </c>
      <c r="H67" s="238"/>
      <c r="I67" s="238"/>
      <c r="J67" s="246">
        <f t="shared" si="20"/>
        <v>1500000</v>
      </c>
    </row>
    <row r="68" spans="1:10" s="107" customFormat="1">
      <c r="A68" s="166"/>
      <c r="B68" s="106" t="s">
        <v>578</v>
      </c>
      <c r="C68" s="39">
        <f>SUM(C65:C67)</f>
        <v>1801372.3399999999</v>
      </c>
      <c r="D68" s="39">
        <f>SUM(D65:D67)</f>
        <v>0</v>
      </c>
      <c r="E68" s="39">
        <f>SUM(E65:E67)</f>
        <v>0</v>
      </c>
      <c r="F68" s="39">
        <f>SUM(F65:F67)</f>
        <v>0</v>
      </c>
      <c r="G68" s="230">
        <f>SUM(G65:G67)</f>
        <v>1801372.3399999999</v>
      </c>
      <c r="H68" s="230">
        <f t="shared" ref="H68:J68" si="21">SUM(H65:H67)</f>
        <v>89508.13</v>
      </c>
      <c r="I68" s="230">
        <f t="shared" si="21"/>
        <v>0</v>
      </c>
      <c r="J68" s="247">
        <f t="shared" si="21"/>
        <v>1711864.21</v>
      </c>
    </row>
    <row r="69" spans="1:10" s="107" customFormat="1">
      <c r="A69" s="167" t="s">
        <v>579</v>
      </c>
      <c r="B69" s="163" t="s">
        <v>573</v>
      </c>
      <c r="C69" s="25"/>
      <c r="D69" s="25"/>
      <c r="E69" s="25"/>
      <c r="F69" s="25"/>
      <c r="G69" s="231"/>
      <c r="H69" s="235"/>
      <c r="I69" s="235"/>
      <c r="J69" s="245"/>
    </row>
    <row r="70" spans="1:10" s="107" customFormat="1">
      <c r="A70" s="111" t="s">
        <v>571</v>
      </c>
      <c r="B70" s="104" t="s">
        <v>676</v>
      </c>
      <c r="C70" s="29">
        <v>717395.11</v>
      </c>
      <c r="D70" s="29"/>
      <c r="E70" s="29"/>
      <c r="F70" s="29"/>
      <c r="G70" s="93">
        <f>C70+D70</f>
        <v>717395.11</v>
      </c>
      <c r="H70" s="238">
        <v>568671.93999999994</v>
      </c>
      <c r="I70" s="238"/>
      <c r="J70" s="246">
        <f>G70-H70</f>
        <v>148723.17000000004</v>
      </c>
    </row>
    <row r="71" spans="1:10" s="107" customFormat="1">
      <c r="A71" s="111" t="s">
        <v>569</v>
      </c>
      <c r="B71" s="104" t="s">
        <v>577</v>
      </c>
      <c r="C71" s="31">
        <v>12029643</v>
      </c>
      <c r="D71" s="53"/>
      <c r="E71" s="53"/>
      <c r="F71" s="53"/>
      <c r="G71" s="93">
        <f>C71+D71</f>
        <v>12029643</v>
      </c>
      <c r="H71" s="238">
        <v>9466138.5199999996</v>
      </c>
      <c r="I71" s="238"/>
      <c r="J71" s="246">
        <f>G71-H71</f>
        <v>2563504.4800000004</v>
      </c>
    </row>
    <row r="72" spans="1:10" s="107" customFormat="1">
      <c r="A72" s="168"/>
      <c r="B72" s="106" t="s">
        <v>580</v>
      </c>
      <c r="C72" s="39">
        <f>SUM(C70:C71)</f>
        <v>12747038.109999999</v>
      </c>
      <c r="D72" s="39">
        <f>SUM(D70:D71)</f>
        <v>0</v>
      </c>
      <c r="E72" s="39">
        <f>SUM(E70:E71)</f>
        <v>0</v>
      </c>
      <c r="F72" s="39">
        <f>SUM(F70:F71)</f>
        <v>0</v>
      </c>
      <c r="G72" s="230">
        <f>SUM(G70:G71)</f>
        <v>12747038.109999999</v>
      </c>
      <c r="H72" s="230">
        <f t="shared" ref="H72:J72" si="22">SUM(H70:H71)</f>
        <v>10034810.459999999</v>
      </c>
      <c r="I72" s="230">
        <f t="shared" si="22"/>
        <v>0</v>
      </c>
      <c r="J72" s="247">
        <f t="shared" si="22"/>
        <v>2712227.6500000004</v>
      </c>
    </row>
    <row r="73" spans="1:10" s="107" customFormat="1">
      <c r="A73" s="169" t="s">
        <v>559</v>
      </c>
      <c r="B73" s="170" t="s">
        <v>560</v>
      </c>
      <c r="C73" s="20"/>
      <c r="D73" s="20"/>
      <c r="E73" s="20"/>
      <c r="F73" s="20"/>
      <c r="G73" s="229"/>
      <c r="H73" s="235"/>
      <c r="I73" s="235"/>
      <c r="J73" s="245"/>
    </row>
    <row r="74" spans="1:10" s="107" customFormat="1">
      <c r="A74" s="169" t="s">
        <v>717</v>
      </c>
      <c r="B74" s="104" t="s">
        <v>561</v>
      </c>
      <c r="C74" s="26">
        <v>4400000</v>
      </c>
      <c r="D74" s="26"/>
      <c r="E74" s="26"/>
      <c r="F74" s="26"/>
      <c r="G74" s="232">
        <f>C74+D74</f>
        <v>4400000</v>
      </c>
      <c r="H74" s="238">
        <v>4154514.01</v>
      </c>
      <c r="I74" s="238"/>
      <c r="J74" s="246">
        <f>G74-H74</f>
        <v>245485.99000000022</v>
      </c>
    </row>
    <row r="75" spans="1:10" s="107" customFormat="1">
      <c r="A75" s="169" t="s">
        <v>718</v>
      </c>
      <c r="B75" s="171" t="s">
        <v>714</v>
      </c>
      <c r="C75" s="59">
        <v>1634659.81</v>
      </c>
      <c r="D75" s="55"/>
      <c r="E75" s="55"/>
      <c r="F75" s="55"/>
      <c r="G75" s="232">
        <f>C75+D75</f>
        <v>1634659.81</v>
      </c>
      <c r="H75" s="238"/>
      <c r="I75" s="238"/>
      <c r="J75" s="246">
        <f>G75-H75</f>
        <v>1634659.81</v>
      </c>
    </row>
    <row r="76" spans="1:10" s="107" customFormat="1" ht="15.75" customHeight="1">
      <c r="A76" s="172"/>
      <c r="B76" s="106" t="s">
        <v>581</v>
      </c>
      <c r="C76" s="39">
        <f>SUM(C74:C75)</f>
        <v>6034659.8100000005</v>
      </c>
      <c r="D76" s="39">
        <f>SUM(D74:D75)</f>
        <v>0</v>
      </c>
      <c r="E76" s="39">
        <f>SUM(E74:E75)</f>
        <v>0</v>
      </c>
      <c r="F76" s="39">
        <f>SUM(F74:F75)</f>
        <v>0</v>
      </c>
      <c r="G76" s="230">
        <f>SUM(G74:G75)</f>
        <v>6034659.8100000005</v>
      </c>
      <c r="H76" s="230">
        <f t="shared" ref="H76:J76" si="23">SUM(H74:H75)</f>
        <v>4154514.01</v>
      </c>
      <c r="I76" s="230">
        <f t="shared" si="23"/>
        <v>0</v>
      </c>
      <c r="J76" s="247">
        <f t="shared" si="23"/>
        <v>1880145.8000000003</v>
      </c>
    </row>
    <row r="77" spans="1:10" s="107" customFormat="1" ht="25.5" customHeight="1">
      <c r="A77" s="279"/>
      <c r="B77" s="268" t="s">
        <v>588</v>
      </c>
      <c r="C77" s="280">
        <f>C68+C72+C76</f>
        <v>20583070.259999998</v>
      </c>
      <c r="D77" s="280">
        <f>D68+D72+D76</f>
        <v>0</v>
      </c>
      <c r="E77" s="280">
        <f>E68+E72+E76</f>
        <v>0</v>
      </c>
      <c r="F77" s="280">
        <f>F68+F72+F76</f>
        <v>0</v>
      </c>
      <c r="G77" s="281">
        <f>G68+G72+G76</f>
        <v>20583070.259999998</v>
      </c>
      <c r="H77" s="281">
        <f t="shared" ref="H77:J77" si="24">H68+H72+H76</f>
        <v>14278832.6</v>
      </c>
      <c r="I77" s="281">
        <f t="shared" si="24"/>
        <v>0</v>
      </c>
      <c r="J77" s="282">
        <f t="shared" si="24"/>
        <v>6304237.6600000001</v>
      </c>
    </row>
    <row r="78" spans="1:10" s="107" customFormat="1" ht="45.75" customHeight="1">
      <c r="A78" s="395"/>
      <c r="B78" s="394" t="s">
        <v>777</v>
      </c>
      <c r="C78" s="43">
        <f>C77</f>
        <v>20583070.259999998</v>
      </c>
      <c r="D78" s="43">
        <f>D77</f>
        <v>0</v>
      </c>
      <c r="E78" s="43">
        <f>E77</f>
        <v>0</v>
      </c>
      <c r="F78" s="43">
        <f>F77</f>
        <v>0</v>
      </c>
      <c r="G78" s="43">
        <f>G77</f>
        <v>20583070.259999998</v>
      </c>
      <c r="H78" s="43">
        <f t="shared" ref="H78:J78" si="25">H77</f>
        <v>14278832.6</v>
      </c>
      <c r="I78" s="43">
        <f t="shared" si="25"/>
        <v>0</v>
      </c>
      <c r="J78" s="377">
        <f t="shared" si="25"/>
        <v>6304237.6600000001</v>
      </c>
    </row>
    <row r="79" spans="1:10" s="175" customFormat="1" ht="57.75" customHeight="1" thickBot="1">
      <c r="A79" s="173"/>
      <c r="B79" s="174" t="s">
        <v>776</v>
      </c>
      <c r="C79" s="40">
        <f t="shared" ref="C79:H79" si="26">C7+C10+C36+C40+C45+C49+C52+C57+C60+C77</f>
        <v>40862470.259999998</v>
      </c>
      <c r="D79" s="40">
        <f t="shared" si="26"/>
        <v>0</v>
      </c>
      <c r="E79" s="40">
        <f t="shared" si="26"/>
        <v>0</v>
      </c>
      <c r="F79" s="40">
        <f t="shared" si="26"/>
        <v>0</v>
      </c>
      <c r="G79" s="233">
        <f t="shared" si="26"/>
        <v>40862470.259999998</v>
      </c>
      <c r="H79" s="233">
        <f t="shared" si="26"/>
        <v>37661494.729999997</v>
      </c>
      <c r="I79" s="406">
        <f t="shared" ref="I79:J79" si="27">I7+I10+I36+I40+I45+I49+I52+I57+I60+I77</f>
        <v>4177342.0599999996</v>
      </c>
      <c r="J79" s="404">
        <f t="shared" si="27"/>
        <v>7378317.5899999999</v>
      </c>
    </row>
    <row r="80" spans="1:10" ht="31.5" customHeight="1" thickBot="1">
      <c r="A80" s="411" t="s">
        <v>781</v>
      </c>
      <c r="B80" s="412"/>
      <c r="C80" s="412"/>
      <c r="D80" s="412"/>
      <c r="E80" s="412"/>
      <c r="F80" s="412"/>
      <c r="G80" s="412"/>
      <c r="H80" s="412"/>
      <c r="I80" s="412"/>
      <c r="J80" s="413"/>
    </row>
    <row r="81" spans="1:10" ht="18.75" customHeight="1">
      <c r="A81" s="396">
        <v>60</v>
      </c>
      <c r="B81" s="350" t="s">
        <v>48</v>
      </c>
      <c r="C81" s="351"/>
      <c r="D81" s="351"/>
      <c r="E81" s="351"/>
      <c r="F81" s="351"/>
      <c r="G81" s="351"/>
      <c r="H81" s="236"/>
      <c r="I81" s="236"/>
      <c r="J81" s="330"/>
    </row>
    <row r="82" spans="1:10" s="176" customFormat="1" ht="18.75" customHeight="1">
      <c r="A82" s="101" t="s">
        <v>49</v>
      </c>
      <c r="B82" s="116" t="s">
        <v>50</v>
      </c>
      <c r="C82" s="9"/>
      <c r="D82" s="9"/>
      <c r="E82" s="9"/>
      <c r="F82" s="9"/>
      <c r="G82" s="92"/>
      <c r="H82" s="162"/>
      <c r="I82" s="162"/>
      <c r="J82" s="375"/>
    </row>
    <row r="83" spans="1:10" ht="25.5">
      <c r="A83" s="145" t="s">
        <v>228</v>
      </c>
      <c r="B83" s="146" t="s">
        <v>232</v>
      </c>
      <c r="C83" s="7">
        <v>1271656</v>
      </c>
      <c r="D83" s="7">
        <v>50000</v>
      </c>
      <c r="E83" s="7"/>
      <c r="F83" s="7"/>
      <c r="G83" s="81">
        <f>C83+D83</f>
        <v>1321656</v>
      </c>
      <c r="H83" s="234">
        <v>1517710.97</v>
      </c>
      <c r="I83" s="234">
        <v>196054.97</v>
      </c>
      <c r="J83" s="244"/>
    </row>
    <row r="84" spans="1:10" ht="25.5">
      <c r="A84" s="145" t="s">
        <v>229</v>
      </c>
      <c r="B84" s="146" t="s">
        <v>233</v>
      </c>
      <c r="C84" s="7">
        <v>2173682</v>
      </c>
      <c r="D84" s="7"/>
      <c r="E84" s="7"/>
      <c r="F84" s="7"/>
      <c r="G84" s="81">
        <f t="shared" ref="G84:G125" si="28">C84+D84</f>
        <v>2173682</v>
      </c>
      <c r="H84" s="234">
        <v>2173682</v>
      </c>
      <c r="I84" s="234"/>
      <c r="J84" s="244">
        <f t="shared" ref="J84:J125" si="29">G84-H84</f>
        <v>0</v>
      </c>
    </row>
    <row r="85" spans="1:10" ht="25.5">
      <c r="A85" s="145" t="s">
        <v>473</v>
      </c>
      <c r="B85" s="146" t="s">
        <v>231</v>
      </c>
      <c r="C85" s="7">
        <v>499843</v>
      </c>
      <c r="D85" s="7"/>
      <c r="E85" s="7"/>
      <c r="F85" s="7"/>
      <c r="G85" s="81">
        <f t="shared" si="28"/>
        <v>499843</v>
      </c>
      <c r="H85" s="234">
        <v>499843</v>
      </c>
      <c r="I85" s="234"/>
      <c r="J85" s="244">
        <f t="shared" si="29"/>
        <v>0</v>
      </c>
    </row>
    <row r="86" spans="1:10">
      <c r="A86" s="145" t="s">
        <v>230</v>
      </c>
      <c r="B86" s="146" t="s">
        <v>248</v>
      </c>
      <c r="C86" s="7">
        <f>356000+2000+12800+9600+8000+8000</f>
        <v>396400</v>
      </c>
      <c r="D86" s="7"/>
      <c r="E86" s="7"/>
      <c r="F86" s="7"/>
      <c r="G86" s="50">
        <f t="shared" si="28"/>
        <v>396400</v>
      </c>
      <c r="H86" s="234">
        <v>396400</v>
      </c>
      <c r="I86" s="234"/>
      <c r="J86" s="244">
        <f t="shared" si="29"/>
        <v>0</v>
      </c>
    </row>
    <row r="87" spans="1:10">
      <c r="A87" s="340" t="s">
        <v>247</v>
      </c>
      <c r="B87" s="341" t="s">
        <v>436</v>
      </c>
      <c r="C87" s="342">
        <v>18000</v>
      </c>
      <c r="D87" s="342"/>
      <c r="E87" s="342"/>
      <c r="F87" s="342"/>
      <c r="G87" s="343">
        <f t="shared" si="28"/>
        <v>18000</v>
      </c>
      <c r="H87" s="234"/>
      <c r="I87" s="234"/>
      <c r="J87" s="244">
        <f t="shared" si="29"/>
        <v>18000</v>
      </c>
    </row>
    <row r="88" spans="1:10" ht="13.5" hidden="1">
      <c r="A88" s="177" t="s">
        <v>435</v>
      </c>
      <c r="B88" s="146" t="s">
        <v>434</v>
      </c>
      <c r="C88" s="7"/>
      <c r="D88" s="7"/>
      <c r="E88" s="7"/>
      <c r="F88" s="7"/>
      <c r="G88" s="81">
        <f t="shared" si="28"/>
        <v>0</v>
      </c>
      <c r="H88" s="234"/>
      <c r="I88" s="234"/>
      <c r="J88" s="244">
        <f t="shared" si="29"/>
        <v>0</v>
      </c>
    </row>
    <row r="89" spans="1:10" ht="13.5" hidden="1">
      <c r="A89" s="177" t="s">
        <v>451</v>
      </c>
      <c r="B89" s="146" t="s">
        <v>437</v>
      </c>
      <c r="C89" s="7"/>
      <c r="D89" s="7"/>
      <c r="E89" s="7"/>
      <c r="F89" s="7"/>
      <c r="G89" s="81">
        <f t="shared" si="28"/>
        <v>0</v>
      </c>
      <c r="H89" s="234"/>
      <c r="I89" s="234"/>
      <c r="J89" s="244">
        <f t="shared" si="29"/>
        <v>0</v>
      </c>
    </row>
    <row r="90" spans="1:10" ht="13.5" hidden="1">
      <c r="A90" s="177" t="s">
        <v>452</v>
      </c>
      <c r="B90" s="146" t="s">
        <v>438</v>
      </c>
      <c r="C90" s="7"/>
      <c r="D90" s="7"/>
      <c r="E90" s="7"/>
      <c r="F90" s="7"/>
      <c r="G90" s="81">
        <f t="shared" si="28"/>
        <v>0</v>
      </c>
      <c r="H90" s="234"/>
      <c r="I90" s="234"/>
      <c r="J90" s="244">
        <f t="shared" si="29"/>
        <v>0</v>
      </c>
    </row>
    <row r="91" spans="1:10" ht="13.5" hidden="1">
      <c r="A91" s="177" t="s">
        <v>453</v>
      </c>
      <c r="B91" s="146" t="s">
        <v>439</v>
      </c>
      <c r="C91" s="7"/>
      <c r="D91" s="7"/>
      <c r="E91" s="7"/>
      <c r="F91" s="7"/>
      <c r="G91" s="81">
        <f t="shared" si="28"/>
        <v>0</v>
      </c>
      <c r="H91" s="234"/>
      <c r="I91" s="234"/>
      <c r="J91" s="244">
        <f t="shared" si="29"/>
        <v>0</v>
      </c>
    </row>
    <row r="92" spans="1:10" ht="13.5" hidden="1">
      <c r="A92" s="177" t="s">
        <v>454</v>
      </c>
      <c r="B92" s="146" t="s">
        <v>440</v>
      </c>
      <c r="C92" s="7"/>
      <c r="D92" s="7"/>
      <c r="E92" s="7"/>
      <c r="F92" s="7"/>
      <c r="G92" s="81">
        <f t="shared" si="28"/>
        <v>0</v>
      </c>
      <c r="H92" s="234"/>
      <c r="I92" s="234"/>
      <c r="J92" s="244">
        <f t="shared" si="29"/>
        <v>0</v>
      </c>
    </row>
    <row r="93" spans="1:10" ht="13.5" hidden="1">
      <c r="A93" s="177" t="s">
        <v>455</v>
      </c>
      <c r="B93" s="146" t="s">
        <v>441</v>
      </c>
      <c r="C93" s="7"/>
      <c r="D93" s="7"/>
      <c r="E93" s="7"/>
      <c r="F93" s="7"/>
      <c r="G93" s="81">
        <f t="shared" si="28"/>
        <v>0</v>
      </c>
      <c r="H93" s="234"/>
      <c r="I93" s="234"/>
      <c r="J93" s="244">
        <f t="shared" si="29"/>
        <v>0</v>
      </c>
    </row>
    <row r="94" spans="1:10" ht="13.5" hidden="1">
      <c r="A94" s="177" t="s">
        <v>456</v>
      </c>
      <c r="B94" s="146" t="s">
        <v>446</v>
      </c>
      <c r="C94" s="7"/>
      <c r="D94" s="7"/>
      <c r="E94" s="7"/>
      <c r="F94" s="7"/>
      <c r="G94" s="81">
        <f t="shared" si="28"/>
        <v>0</v>
      </c>
      <c r="H94" s="234"/>
      <c r="I94" s="234"/>
      <c r="J94" s="244">
        <f t="shared" si="29"/>
        <v>0</v>
      </c>
    </row>
    <row r="95" spans="1:10" ht="13.5" hidden="1">
      <c r="A95" s="177" t="s">
        <v>457</v>
      </c>
      <c r="B95" s="146" t="s">
        <v>447</v>
      </c>
      <c r="C95" s="7"/>
      <c r="D95" s="7"/>
      <c r="E95" s="7"/>
      <c r="F95" s="7"/>
      <c r="G95" s="81">
        <f t="shared" si="28"/>
        <v>0</v>
      </c>
      <c r="H95" s="234"/>
      <c r="I95" s="234"/>
      <c r="J95" s="244">
        <f t="shared" si="29"/>
        <v>0</v>
      </c>
    </row>
    <row r="96" spans="1:10" ht="13.5" hidden="1">
      <c r="A96" s="177" t="s">
        <v>458</v>
      </c>
      <c r="B96" s="146" t="s">
        <v>448</v>
      </c>
      <c r="C96" s="7"/>
      <c r="D96" s="7"/>
      <c r="E96" s="7"/>
      <c r="F96" s="7"/>
      <c r="G96" s="81">
        <f t="shared" si="28"/>
        <v>0</v>
      </c>
      <c r="H96" s="234"/>
      <c r="I96" s="234"/>
      <c r="J96" s="244">
        <f t="shared" si="29"/>
        <v>0</v>
      </c>
    </row>
    <row r="97" spans="1:10" ht="13.5" hidden="1">
      <c r="A97" s="177" t="s">
        <v>459</v>
      </c>
      <c r="B97" s="146" t="s">
        <v>449</v>
      </c>
      <c r="C97" s="7"/>
      <c r="D97" s="7"/>
      <c r="E97" s="7"/>
      <c r="F97" s="7"/>
      <c r="G97" s="81">
        <f t="shared" si="28"/>
        <v>0</v>
      </c>
      <c r="H97" s="234"/>
      <c r="I97" s="234"/>
      <c r="J97" s="244">
        <f t="shared" si="29"/>
        <v>0</v>
      </c>
    </row>
    <row r="98" spans="1:10" ht="13.5" hidden="1">
      <c r="A98" s="177" t="s">
        <v>460</v>
      </c>
      <c r="B98" s="146" t="s">
        <v>450</v>
      </c>
      <c r="C98" s="7"/>
      <c r="D98" s="7"/>
      <c r="E98" s="7"/>
      <c r="F98" s="7"/>
      <c r="G98" s="81">
        <f t="shared" si="28"/>
        <v>0</v>
      </c>
      <c r="H98" s="234"/>
      <c r="I98" s="234"/>
      <c r="J98" s="244">
        <f t="shared" si="29"/>
        <v>0</v>
      </c>
    </row>
    <row r="99" spans="1:10">
      <c r="A99" s="145" t="s">
        <v>650</v>
      </c>
      <c r="B99" s="146" t="s">
        <v>651</v>
      </c>
      <c r="C99" s="7">
        <v>120000</v>
      </c>
      <c r="D99" s="7"/>
      <c r="E99" s="7"/>
      <c r="F99" s="7"/>
      <c r="G99" s="81">
        <f t="shared" si="28"/>
        <v>120000</v>
      </c>
      <c r="H99" s="234"/>
      <c r="I99" s="234"/>
      <c r="J99" s="244">
        <f t="shared" si="29"/>
        <v>120000</v>
      </c>
    </row>
    <row r="100" spans="1:10" hidden="1">
      <c r="A100" s="145" t="s">
        <v>444</v>
      </c>
      <c r="B100" s="146" t="s">
        <v>442</v>
      </c>
      <c r="C100" s="7"/>
      <c r="D100" s="7"/>
      <c r="E100" s="7"/>
      <c r="F100" s="7"/>
      <c r="G100" s="81">
        <f t="shared" si="28"/>
        <v>0</v>
      </c>
      <c r="H100" s="234"/>
      <c r="I100" s="234"/>
      <c r="J100" s="244">
        <f t="shared" si="29"/>
        <v>0</v>
      </c>
    </row>
    <row r="101" spans="1:10" hidden="1">
      <c r="A101" s="145" t="s">
        <v>445</v>
      </c>
      <c r="B101" s="146" t="s">
        <v>443</v>
      </c>
      <c r="C101" s="7"/>
      <c r="D101" s="7"/>
      <c r="E101" s="7"/>
      <c r="F101" s="7"/>
      <c r="G101" s="81">
        <f t="shared" si="28"/>
        <v>0</v>
      </c>
      <c r="H101" s="234"/>
      <c r="I101" s="234"/>
      <c r="J101" s="244">
        <f t="shared" si="29"/>
        <v>0</v>
      </c>
    </row>
    <row r="102" spans="1:10" s="176" customFormat="1">
      <c r="A102" s="101" t="s">
        <v>51</v>
      </c>
      <c r="B102" s="116" t="s">
        <v>52</v>
      </c>
      <c r="C102" s="9"/>
      <c r="D102" s="9"/>
      <c r="E102" s="9"/>
      <c r="F102" s="9"/>
      <c r="G102" s="81"/>
      <c r="H102" s="162"/>
      <c r="I102" s="162"/>
      <c r="J102" s="244">
        <f t="shared" si="29"/>
        <v>0</v>
      </c>
    </row>
    <row r="103" spans="1:10" ht="25.5">
      <c r="A103" s="145" t="s">
        <v>234</v>
      </c>
      <c r="B103" s="146" t="s">
        <v>237</v>
      </c>
      <c r="C103" s="5">
        <v>100000</v>
      </c>
      <c r="D103" s="5">
        <v>398000</v>
      </c>
      <c r="E103" s="5"/>
      <c r="F103" s="5"/>
      <c r="G103" s="81">
        <f t="shared" si="28"/>
        <v>498000</v>
      </c>
      <c r="H103" s="234">
        <v>395815.2</v>
      </c>
      <c r="I103" s="234"/>
      <c r="J103" s="244">
        <f t="shared" si="29"/>
        <v>102184.79999999999</v>
      </c>
    </row>
    <row r="104" spans="1:10" ht="13.5" hidden="1">
      <c r="A104" s="177" t="s">
        <v>466</v>
      </c>
      <c r="B104" s="104" t="s">
        <v>463</v>
      </c>
      <c r="C104" s="5"/>
      <c r="D104" s="5"/>
      <c r="E104" s="5"/>
      <c r="F104" s="5"/>
      <c r="G104" s="81">
        <f t="shared" si="28"/>
        <v>0</v>
      </c>
      <c r="H104" s="234"/>
      <c r="I104" s="234"/>
      <c r="J104" s="244">
        <f t="shared" si="29"/>
        <v>0</v>
      </c>
    </row>
    <row r="105" spans="1:10" ht="13.5" hidden="1">
      <c r="A105" s="177" t="s">
        <v>462</v>
      </c>
      <c r="B105" s="104" t="s">
        <v>461</v>
      </c>
      <c r="C105" s="5"/>
      <c r="D105" s="5"/>
      <c r="E105" s="5"/>
      <c r="F105" s="5"/>
      <c r="G105" s="81">
        <f t="shared" si="28"/>
        <v>0</v>
      </c>
      <c r="H105" s="234"/>
      <c r="I105" s="234"/>
      <c r="J105" s="244">
        <f t="shared" si="29"/>
        <v>0</v>
      </c>
    </row>
    <row r="106" spans="1:10" ht="25.5" hidden="1">
      <c r="A106" s="145" t="s">
        <v>236</v>
      </c>
      <c r="B106" s="146" t="s">
        <v>238</v>
      </c>
      <c r="C106" s="5"/>
      <c r="D106" s="5"/>
      <c r="E106" s="5"/>
      <c r="F106" s="5"/>
      <c r="G106" s="81">
        <f t="shared" si="28"/>
        <v>0</v>
      </c>
      <c r="H106" s="234"/>
      <c r="I106" s="234"/>
      <c r="J106" s="244">
        <f t="shared" si="29"/>
        <v>0</v>
      </c>
    </row>
    <row r="107" spans="1:10" ht="13.5" hidden="1">
      <c r="A107" s="177" t="s">
        <v>465</v>
      </c>
      <c r="B107" s="104" t="s">
        <v>463</v>
      </c>
      <c r="C107" s="5"/>
      <c r="D107" s="5"/>
      <c r="E107" s="5"/>
      <c r="F107" s="5"/>
      <c r="G107" s="81">
        <f t="shared" si="28"/>
        <v>0</v>
      </c>
      <c r="H107" s="234"/>
      <c r="I107" s="234"/>
      <c r="J107" s="244">
        <f t="shared" si="29"/>
        <v>0</v>
      </c>
    </row>
    <row r="108" spans="1:10" ht="13.5" hidden="1">
      <c r="A108" s="177" t="s">
        <v>464</v>
      </c>
      <c r="B108" s="104" t="s">
        <v>461</v>
      </c>
      <c r="C108" s="5"/>
      <c r="D108" s="5"/>
      <c r="E108" s="5"/>
      <c r="F108" s="5"/>
      <c r="G108" s="81">
        <f t="shared" si="28"/>
        <v>0</v>
      </c>
      <c r="H108" s="234"/>
      <c r="I108" s="234"/>
      <c r="J108" s="244">
        <f t="shared" si="29"/>
        <v>0</v>
      </c>
    </row>
    <row r="109" spans="1:10" ht="25.5" hidden="1">
      <c r="A109" s="145" t="s">
        <v>474</v>
      </c>
      <c r="B109" s="146" t="s">
        <v>235</v>
      </c>
      <c r="C109" s="5"/>
      <c r="D109" s="5"/>
      <c r="E109" s="5"/>
      <c r="F109" s="5"/>
      <c r="G109" s="81">
        <f t="shared" si="28"/>
        <v>0</v>
      </c>
      <c r="H109" s="234"/>
      <c r="I109" s="234"/>
      <c r="J109" s="244">
        <f t="shared" si="29"/>
        <v>0</v>
      </c>
    </row>
    <row r="110" spans="1:10" ht="13.5" hidden="1">
      <c r="A110" s="177" t="s">
        <v>475</v>
      </c>
      <c r="B110" s="104" t="s">
        <v>463</v>
      </c>
      <c r="C110" s="5"/>
      <c r="D110" s="5"/>
      <c r="E110" s="5"/>
      <c r="F110" s="5"/>
      <c r="G110" s="81">
        <f t="shared" si="28"/>
        <v>0</v>
      </c>
      <c r="H110" s="234"/>
      <c r="I110" s="234"/>
      <c r="J110" s="244">
        <f t="shared" si="29"/>
        <v>0</v>
      </c>
    </row>
    <row r="111" spans="1:10" ht="13.5" hidden="1">
      <c r="A111" s="177" t="s">
        <v>476</v>
      </c>
      <c r="B111" s="104" t="s">
        <v>461</v>
      </c>
      <c r="C111" s="5"/>
      <c r="D111" s="5"/>
      <c r="E111" s="5"/>
      <c r="F111" s="5"/>
      <c r="G111" s="81">
        <f t="shared" si="28"/>
        <v>0</v>
      </c>
      <c r="H111" s="234"/>
      <c r="I111" s="234"/>
      <c r="J111" s="244">
        <f t="shared" si="29"/>
        <v>0</v>
      </c>
    </row>
    <row r="112" spans="1:10" hidden="1">
      <c r="A112" s="145" t="s">
        <v>244</v>
      </c>
      <c r="B112" s="146" t="s">
        <v>251</v>
      </c>
      <c r="C112" s="5"/>
      <c r="D112" s="5"/>
      <c r="E112" s="5"/>
      <c r="F112" s="5"/>
      <c r="G112" s="81">
        <f t="shared" si="28"/>
        <v>0</v>
      </c>
      <c r="H112" s="234"/>
      <c r="I112" s="234"/>
      <c r="J112" s="244">
        <f t="shared" si="29"/>
        <v>0</v>
      </c>
    </row>
    <row r="113" spans="1:10" ht="13.5" hidden="1">
      <c r="A113" s="177" t="s">
        <v>467</v>
      </c>
      <c r="B113" s="104" t="s">
        <v>463</v>
      </c>
      <c r="C113" s="5"/>
      <c r="D113" s="5"/>
      <c r="E113" s="5"/>
      <c r="F113" s="5"/>
      <c r="G113" s="81">
        <f t="shared" si="28"/>
        <v>0</v>
      </c>
      <c r="H113" s="234"/>
      <c r="I113" s="234"/>
      <c r="J113" s="244">
        <f t="shared" si="29"/>
        <v>0</v>
      </c>
    </row>
    <row r="114" spans="1:10" ht="13.5" hidden="1">
      <c r="A114" s="177" t="s">
        <v>468</v>
      </c>
      <c r="B114" s="104" t="s">
        <v>461</v>
      </c>
      <c r="C114" s="5"/>
      <c r="D114" s="5"/>
      <c r="E114" s="5"/>
      <c r="F114" s="5"/>
      <c r="G114" s="81">
        <f t="shared" si="28"/>
        <v>0</v>
      </c>
      <c r="H114" s="234"/>
      <c r="I114" s="234"/>
      <c r="J114" s="244">
        <f t="shared" si="29"/>
        <v>0</v>
      </c>
    </row>
    <row r="115" spans="1:10" hidden="1">
      <c r="A115" s="145" t="s">
        <v>252</v>
      </c>
      <c r="B115" s="146" t="s">
        <v>472</v>
      </c>
      <c r="C115" s="5"/>
      <c r="D115" s="5"/>
      <c r="E115" s="5"/>
      <c r="F115" s="5"/>
      <c r="G115" s="81">
        <f t="shared" si="28"/>
        <v>0</v>
      </c>
      <c r="H115" s="234"/>
      <c r="I115" s="234"/>
      <c r="J115" s="244">
        <f t="shared" si="29"/>
        <v>0</v>
      </c>
    </row>
    <row r="116" spans="1:10" hidden="1">
      <c r="A116" s="145" t="s">
        <v>470</v>
      </c>
      <c r="B116" s="146" t="s">
        <v>471</v>
      </c>
      <c r="C116" s="5"/>
      <c r="D116" s="5"/>
      <c r="E116" s="5"/>
      <c r="F116" s="5"/>
      <c r="G116" s="81">
        <f t="shared" si="28"/>
        <v>0</v>
      </c>
      <c r="H116" s="234"/>
      <c r="I116" s="234"/>
      <c r="J116" s="244">
        <f t="shared" si="29"/>
        <v>0</v>
      </c>
    </row>
    <row r="117" spans="1:10" s="176" customFormat="1">
      <c r="A117" s="178" t="s">
        <v>53</v>
      </c>
      <c r="B117" s="116" t="s">
        <v>172</v>
      </c>
      <c r="C117" s="9"/>
      <c r="D117" s="9"/>
      <c r="E117" s="9"/>
      <c r="F117" s="9"/>
      <c r="G117" s="81"/>
      <c r="H117" s="162"/>
      <c r="I117" s="162"/>
      <c r="J117" s="244">
        <f t="shared" si="29"/>
        <v>0</v>
      </c>
    </row>
    <row r="118" spans="1:10" ht="25.5">
      <c r="A118" s="105" t="s">
        <v>239</v>
      </c>
      <c r="B118" s="104" t="s">
        <v>242</v>
      </c>
      <c r="C118" s="5">
        <v>385479</v>
      </c>
      <c r="D118" s="5">
        <v>78000</v>
      </c>
      <c r="E118" s="5"/>
      <c r="F118" s="5"/>
      <c r="G118" s="81">
        <f t="shared" si="28"/>
        <v>463479</v>
      </c>
      <c r="H118" s="234">
        <v>342211.94</v>
      </c>
      <c r="I118" s="234"/>
      <c r="J118" s="244">
        <f t="shared" si="29"/>
        <v>121267.06</v>
      </c>
    </row>
    <row r="119" spans="1:10" ht="25.5">
      <c r="A119" s="105" t="s">
        <v>241</v>
      </c>
      <c r="B119" s="104" t="s">
        <v>245</v>
      </c>
      <c r="C119" s="5">
        <v>663980</v>
      </c>
      <c r="D119" s="5"/>
      <c r="E119" s="5"/>
      <c r="F119" s="5"/>
      <c r="G119" s="81">
        <f t="shared" si="28"/>
        <v>663980</v>
      </c>
      <c r="H119" s="234">
        <v>663980</v>
      </c>
      <c r="I119" s="234"/>
      <c r="J119" s="244">
        <f t="shared" si="29"/>
        <v>0</v>
      </c>
    </row>
    <row r="120" spans="1:10" ht="25.5">
      <c r="A120" s="105" t="s">
        <v>477</v>
      </c>
      <c r="B120" s="104" t="s">
        <v>240</v>
      </c>
      <c r="C120" s="5">
        <v>151848</v>
      </c>
      <c r="D120" s="5"/>
      <c r="E120" s="5"/>
      <c r="F120" s="5"/>
      <c r="G120" s="81">
        <f t="shared" si="28"/>
        <v>151848</v>
      </c>
      <c r="H120" s="234">
        <v>151848</v>
      </c>
      <c r="I120" s="234"/>
      <c r="J120" s="244">
        <f t="shared" si="29"/>
        <v>0</v>
      </c>
    </row>
    <row r="121" spans="1:10">
      <c r="A121" s="145" t="s">
        <v>243</v>
      </c>
      <c r="B121" s="146" t="s">
        <v>250</v>
      </c>
      <c r="C121" s="5">
        <v>123112</v>
      </c>
      <c r="D121" s="5"/>
      <c r="E121" s="5"/>
      <c r="F121" s="5"/>
      <c r="G121" s="81">
        <f t="shared" si="28"/>
        <v>123112</v>
      </c>
      <c r="H121" s="234">
        <v>123112</v>
      </c>
      <c r="I121" s="234"/>
      <c r="J121" s="244">
        <f t="shared" si="29"/>
        <v>0</v>
      </c>
    </row>
    <row r="122" spans="1:10">
      <c r="A122" s="145" t="s">
        <v>249</v>
      </c>
      <c r="B122" s="146" t="s">
        <v>469</v>
      </c>
      <c r="C122" s="5">
        <v>6000</v>
      </c>
      <c r="D122" s="5"/>
      <c r="E122" s="5"/>
      <c r="F122" s="5"/>
      <c r="G122" s="81">
        <f t="shared" si="28"/>
        <v>6000</v>
      </c>
      <c r="H122" s="234">
        <v>6000</v>
      </c>
      <c r="I122" s="234"/>
      <c r="J122" s="244">
        <f t="shared" si="29"/>
        <v>0</v>
      </c>
    </row>
    <row r="123" spans="1:10">
      <c r="A123" s="145" t="s">
        <v>652</v>
      </c>
      <c r="B123" s="146" t="s">
        <v>653</v>
      </c>
      <c r="C123" s="24">
        <v>40000</v>
      </c>
      <c r="D123" s="24"/>
      <c r="E123" s="24"/>
      <c r="F123" s="24"/>
      <c r="G123" s="81">
        <f t="shared" si="28"/>
        <v>40000</v>
      </c>
      <c r="H123" s="234">
        <v>40000</v>
      </c>
      <c r="I123" s="234"/>
      <c r="J123" s="244">
        <f t="shared" si="29"/>
        <v>0</v>
      </c>
    </row>
    <row r="124" spans="1:10" s="176" customFormat="1">
      <c r="A124" s="178" t="s">
        <v>54</v>
      </c>
      <c r="B124" s="116" t="s">
        <v>55</v>
      </c>
      <c r="C124" s="9"/>
      <c r="D124" s="9"/>
      <c r="E124" s="9"/>
      <c r="F124" s="9"/>
      <c r="G124" s="81"/>
      <c r="H124" s="162"/>
      <c r="I124" s="162"/>
      <c r="J124" s="244">
        <f t="shared" si="29"/>
        <v>0</v>
      </c>
    </row>
    <row r="125" spans="1:10">
      <c r="A125" s="156" t="s">
        <v>246</v>
      </c>
      <c r="B125" s="104" t="s">
        <v>55</v>
      </c>
      <c r="C125" s="7">
        <v>150000</v>
      </c>
      <c r="D125" s="7">
        <v>70000</v>
      </c>
      <c r="E125" s="7"/>
      <c r="F125" s="7"/>
      <c r="G125" s="81">
        <f t="shared" si="28"/>
        <v>220000</v>
      </c>
      <c r="H125" s="234">
        <v>127765.97</v>
      </c>
      <c r="I125" s="234"/>
      <c r="J125" s="244">
        <f t="shared" si="29"/>
        <v>92234.03</v>
      </c>
    </row>
    <row r="126" spans="1:10" ht="30" customHeight="1">
      <c r="A126" s="283"/>
      <c r="B126" s="284" t="s">
        <v>56</v>
      </c>
      <c r="C126" s="282">
        <f>SUM(C82:C125)</f>
        <v>6100000</v>
      </c>
      <c r="D126" s="282">
        <f>SUM(D82:D125)</f>
        <v>596000</v>
      </c>
      <c r="E126" s="282">
        <f>SUM(E82:E125)</f>
        <v>0</v>
      </c>
      <c r="F126" s="282">
        <f>SUM(F82:F125)</f>
        <v>0</v>
      </c>
      <c r="G126" s="285">
        <f>SUM(G82:G125)</f>
        <v>6696000</v>
      </c>
      <c r="H126" s="285">
        <f t="shared" ref="H126:J126" si="30">SUM(H82:H125)</f>
        <v>6438369.0800000001</v>
      </c>
      <c r="I126" s="285">
        <f t="shared" si="30"/>
        <v>196054.97</v>
      </c>
      <c r="J126" s="282">
        <f t="shared" si="30"/>
        <v>453685.89</v>
      </c>
    </row>
    <row r="127" spans="1:10">
      <c r="A127" s="390">
        <v>61</v>
      </c>
      <c r="B127" s="98" t="s">
        <v>57</v>
      </c>
      <c r="C127" s="15"/>
      <c r="D127" s="15"/>
      <c r="E127" s="15"/>
      <c r="F127" s="15"/>
      <c r="G127" s="219"/>
      <c r="H127" s="234"/>
      <c r="I127" s="234"/>
      <c r="J127" s="244"/>
    </row>
    <row r="128" spans="1:10">
      <c r="A128" s="105" t="s">
        <v>253</v>
      </c>
      <c r="B128" s="104" t="s">
        <v>58</v>
      </c>
      <c r="C128" s="5">
        <v>4000</v>
      </c>
      <c r="D128" s="5"/>
      <c r="E128" s="5"/>
      <c r="F128" s="5"/>
      <c r="G128" s="91">
        <f>C128+D128</f>
        <v>4000</v>
      </c>
      <c r="H128" s="234">
        <v>2938.1</v>
      </c>
      <c r="I128" s="234"/>
      <c r="J128" s="244">
        <f>G128-H128</f>
        <v>1061.9000000000001</v>
      </c>
    </row>
    <row r="129" spans="1:10">
      <c r="A129" s="105" t="s">
        <v>254</v>
      </c>
      <c r="B129" s="104" t="s">
        <v>59</v>
      </c>
      <c r="C129" s="5">
        <v>2000</v>
      </c>
      <c r="D129" s="5"/>
      <c r="E129" s="5"/>
      <c r="F129" s="5"/>
      <c r="G129" s="91">
        <f t="shared" ref="G129:G134" si="31">C129+D129</f>
        <v>2000</v>
      </c>
      <c r="H129" s="234"/>
      <c r="I129" s="234"/>
      <c r="J129" s="244">
        <f t="shared" ref="J129:J134" si="32">G129-H129</f>
        <v>2000</v>
      </c>
    </row>
    <row r="130" spans="1:10">
      <c r="A130" s="105" t="s">
        <v>255</v>
      </c>
      <c r="B130" s="104" t="s">
        <v>260</v>
      </c>
      <c r="C130" s="5">
        <v>4000</v>
      </c>
      <c r="D130" s="5"/>
      <c r="E130" s="5"/>
      <c r="F130" s="5"/>
      <c r="G130" s="91">
        <f t="shared" si="31"/>
        <v>4000</v>
      </c>
      <c r="H130" s="234">
        <v>1621</v>
      </c>
      <c r="I130" s="234"/>
      <c r="J130" s="244">
        <f t="shared" si="32"/>
        <v>2379</v>
      </c>
    </row>
    <row r="131" spans="1:10">
      <c r="A131" s="105" t="s">
        <v>256</v>
      </c>
      <c r="B131" s="104" t="s">
        <v>60</v>
      </c>
      <c r="C131" s="5">
        <v>4000</v>
      </c>
      <c r="D131" s="5"/>
      <c r="E131" s="5"/>
      <c r="F131" s="5"/>
      <c r="G131" s="91">
        <f t="shared" si="31"/>
        <v>4000</v>
      </c>
      <c r="H131" s="234"/>
      <c r="I131" s="234"/>
      <c r="J131" s="244">
        <f t="shared" si="32"/>
        <v>4000</v>
      </c>
    </row>
    <row r="132" spans="1:10">
      <c r="A132" s="105" t="s">
        <v>257</v>
      </c>
      <c r="B132" s="104" t="s">
        <v>61</v>
      </c>
      <c r="C132" s="5">
        <v>40000</v>
      </c>
      <c r="D132" s="5">
        <v>7000</v>
      </c>
      <c r="E132" s="5"/>
      <c r="F132" s="5"/>
      <c r="G132" s="91">
        <f t="shared" si="31"/>
        <v>47000</v>
      </c>
      <c r="H132" s="234">
        <v>20400</v>
      </c>
      <c r="I132" s="234"/>
      <c r="J132" s="244">
        <f t="shared" si="32"/>
        <v>26600</v>
      </c>
    </row>
    <row r="133" spans="1:10">
      <c r="A133" s="105" t="s">
        <v>258</v>
      </c>
      <c r="B133" s="104" t="s">
        <v>62</v>
      </c>
      <c r="C133" s="5">
        <v>10000</v>
      </c>
      <c r="D133" s="5"/>
      <c r="E133" s="5"/>
      <c r="F133" s="5"/>
      <c r="G133" s="91">
        <f t="shared" si="31"/>
        <v>10000</v>
      </c>
      <c r="H133" s="234">
        <v>9600</v>
      </c>
      <c r="I133" s="234"/>
      <c r="J133" s="244">
        <f t="shared" si="32"/>
        <v>400</v>
      </c>
    </row>
    <row r="134" spans="1:10">
      <c r="A134" s="105" t="s">
        <v>259</v>
      </c>
      <c r="B134" s="104" t="s">
        <v>183</v>
      </c>
      <c r="C134" s="5">
        <v>10000</v>
      </c>
      <c r="D134" s="5">
        <v>2000</v>
      </c>
      <c r="E134" s="5"/>
      <c r="F134" s="5"/>
      <c r="G134" s="91">
        <f t="shared" si="31"/>
        <v>12000</v>
      </c>
      <c r="H134" s="234">
        <v>9271.48</v>
      </c>
      <c r="I134" s="234"/>
      <c r="J134" s="244">
        <f t="shared" si="32"/>
        <v>2728.5200000000004</v>
      </c>
    </row>
    <row r="135" spans="1:10" ht="32.25" customHeight="1">
      <c r="A135" s="115"/>
      <c r="B135" s="113" t="s">
        <v>555</v>
      </c>
      <c r="C135" s="34">
        <f>SUM(C128:C134)</f>
        <v>74000</v>
      </c>
      <c r="D135" s="34">
        <f>SUM(D128:D134)</f>
        <v>9000</v>
      </c>
      <c r="E135" s="34">
        <f>SUM(E128:E134)</f>
        <v>0</v>
      </c>
      <c r="F135" s="34">
        <v>0</v>
      </c>
      <c r="G135" s="220">
        <f>SUM(G128:G134)</f>
        <v>83000</v>
      </c>
      <c r="H135" s="220">
        <f t="shared" ref="H135:J135" si="33">SUM(H128:H134)</f>
        <v>43830.58</v>
      </c>
      <c r="I135" s="220">
        <f t="shared" si="33"/>
        <v>0</v>
      </c>
      <c r="J135" s="34">
        <f t="shared" si="33"/>
        <v>39169.42</v>
      </c>
    </row>
    <row r="136" spans="1:10" ht="24" customHeight="1">
      <c r="A136" s="103" t="s">
        <v>63</v>
      </c>
      <c r="B136" s="102" t="s">
        <v>64</v>
      </c>
      <c r="C136" s="5"/>
      <c r="D136" s="5"/>
      <c r="E136" s="5"/>
      <c r="F136" s="5"/>
      <c r="G136" s="91"/>
      <c r="H136" s="234"/>
      <c r="I136" s="234"/>
      <c r="J136" s="244"/>
    </row>
    <row r="137" spans="1:10">
      <c r="A137" s="147" t="s">
        <v>261</v>
      </c>
      <c r="B137" s="104" t="s">
        <v>65</v>
      </c>
      <c r="C137" s="5">
        <v>8000</v>
      </c>
      <c r="D137" s="5">
        <v>3000</v>
      </c>
      <c r="E137" s="5"/>
      <c r="F137" s="5"/>
      <c r="G137" s="91">
        <f>C137+D137</f>
        <v>11000</v>
      </c>
      <c r="H137" s="234">
        <v>10950.72</v>
      </c>
      <c r="I137" s="234"/>
      <c r="J137" s="244">
        <f>G137-H137</f>
        <v>49.280000000000655</v>
      </c>
    </row>
    <row r="138" spans="1:10">
      <c r="A138" s="147" t="s">
        <v>262</v>
      </c>
      <c r="B138" s="146" t="s">
        <v>698</v>
      </c>
      <c r="C138" s="5">
        <v>25000</v>
      </c>
      <c r="D138" s="5"/>
      <c r="E138" s="5"/>
      <c r="F138" s="5"/>
      <c r="G138" s="91">
        <f t="shared" ref="G138:G142" si="34">C138+D138</f>
        <v>25000</v>
      </c>
      <c r="H138" s="234">
        <v>21526.400000000001</v>
      </c>
      <c r="I138" s="234"/>
      <c r="J138" s="244">
        <f t="shared" ref="J138:J142" si="35">G138-H138</f>
        <v>3473.5999999999985</v>
      </c>
    </row>
    <row r="139" spans="1:10" ht="25.5">
      <c r="A139" s="147" t="s">
        <v>264</v>
      </c>
      <c r="B139" s="146" t="s">
        <v>726</v>
      </c>
      <c r="C139" s="5">
        <v>30000</v>
      </c>
      <c r="D139" s="5"/>
      <c r="E139" s="5"/>
      <c r="F139" s="5"/>
      <c r="G139" s="91">
        <f t="shared" si="34"/>
        <v>30000</v>
      </c>
      <c r="H139" s="234"/>
      <c r="I139" s="234"/>
      <c r="J139" s="244">
        <f t="shared" si="35"/>
        <v>30000</v>
      </c>
    </row>
    <row r="140" spans="1:10" ht="25.5">
      <c r="A140" s="147" t="s">
        <v>729</v>
      </c>
      <c r="B140" s="146" t="s">
        <v>727</v>
      </c>
      <c r="C140" s="5">
        <v>130000</v>
      </c>
      <c r="D140" s="5"/>
      <c r="E140" s="5"/>
      <c r="F140" s="5"/>
      <c r="G140" s="91">
        <f t="shared" si="34"/>
        <v>130000</v>
      </c>
      <c r="H140" s="234">
        <v>32062</v>
      </c>
      <c r="I140" s="234"/>
      <c r="J140" s="244">
        <f t="shared" si="35"/>
        <v>97938</v>
      </c>
    </row>
    <row r="141" spans="1:10" ht="25.5">
      <c r="A141" s="147" t="s">
        <v>730</v>
      </c>
      <c r="B141" s="146" t="s">
        <v>728</v>
      </c>
      <c r="C141" s="5">
        <v>10000</v>
      </c>
      <c r="D141" s="5"/>
      <c r="E141" s="5"/>
      <c r="F141" s="5"/>
      <c r="G141" s="91">
        <f t="shared" si="34"/>
        <v>10000</v>
      </c>
      <c r="H141" s="234">
        <v>5952.97</v>
      </c>
      <c r="I141" s="234"/>
      <c r="J141" s="244">
        <f t="shared" si="35"/>
        <v>4047.0299999999997</v>
      </c>
    </row>
    <row r="142" spans="1:10">
      <c r="A142" s="147" t="s">
        <v>731</v>
      </c>
      <c r="B142" s="104" t="s">
        <v>552</v>
      </c>
      <c r="C142" s="35">
        <v>50000</v>
      </c>
      <c r="D142" s="35"/>
      <c r="E142" s="35"/>
      <c r="F142" s="35"/>
      <c r="G142" s="91">
        <f t="shared" si="34"/>
        <v>50000</v>
      </c>
      <c r="H142" s="234">
        <v>5393.08</v>
      </c>
      <c r="I142" s="234"/>
      <c r="J142" s="244">
        <f t="shared" si="35"/>
        <v>44606.92</v>
      </c>
    </row>
    <row r="143" spans="1:10" ht="33.75" customHeight="1">
      <c r="A143" s="148"/>
      <c r="B143" s="113" t="s">
        <v>556</v>
      </c>
      <c r="C143" s="34">
        <f>SUM(C136:C142)</f>
        <v>253000</v>
      </c>
      <c r="D143" s="34">
        <f>SUM(D136:D142)</f>
        <v>3000</v>
      </c>
      <c r="E143" s="34">
        <f>SUM(E136:E142)</f>
        <v>0</v>
      </c>
      <c r="F143" s="34">
        <v>0</v>
      </c>
      <c r="G143" s="220">
        <f>SUM(G136:G142)</f>
        <v>256000</v>
      </c>
      <c r="H143" s="220">
        <f t="shared" ref="H143:J143" si="36">SUM(H136:H142)</f>
        <v>75885.17</v>
      </c>
      <c r="I143" s="220">
        <f t="shared" si="36"/>
        <v>0</v>
      </c>
      <c r="J143" s="34">
        <f t="shared" si="36"/>
        <v>180114.83000000002</v>
      </c>
    </row>
    <row r="144" spans="1:10">
      <c r="A144" s="147" t="s">
        <v>519</v>
      </c>
      <c r="B144" s="104" t="s">
        <v>263</v>
      </c>
      <c r="C144" s="5"/>
      <c r="D144" s="5"/>
      <c r="E144" s="5"/>
      <c r="F144" s="5"/>
      <c r="G144" s="91"/>
      <c r="H144" s="234"/>
      <c r="I144" s="234"/>
      <c r="J144" s="244"/>
    </row>
    <row r="145" spans="1:10">
      <c r="A145" s="147" t="s">
        <v>672</v>
      </c>
      <c r="B145" s="104" t="s">
        <v>673</v>
      </c>
      <c r="C145" s="5">
        <v>10000</v>
      </c>
      <c r="D145" s="5"/>
      <c r="E145" s="5"/>
      <c r="F145" s="5"/>
      <c r="G145" s="91">
        <f>C145+D145</f>
        <v>10000</v>
      </c>
      <c r="H145" s="234">
        <v>8689.15</v>
      </c>
      <c r="I145" s="234"/>
      <c r="J145" s="244">
        <f>G145-H145</f>
        <v>1310.8500000000004</v>
      </c>
    </row>
    <row r="146" spans="1:10" ht="18" customHeight="1">
      <c r="A146" s="179"/>
      <c r="B146" s="113" t="s">
        <v>557</v>
      </c>
      <c r="C146" s="34">
        <f>SUM(C144:C145)</f>
        <v>10000</v>
      </c>
      <c r="D146" s="34">
        <f>SUM(D144:D145)</f>
        <v>0</v>
      </c>
      <c r="E146" s="34">
        <f>SUM(E144:E145)</f>
        <v>0</v>
      </c>
      <c r="F146" s="34">
        <v>0</v>
      </c>
      <c r="G146" s="220">
        <f>SUM(G144:G145)</f>
        <v>10000</v>
      </c>
      <c r="H146" s="220">
        <f t="shared" ref="H146:J146" si="37">SUM(H144:H145)</f>
        <v>8689.15</v>
      </c>
      <c r="I146" s="220">
        <f t="shared" si="37"/>
        <v>0</v>
      </c>
      <c r="J146" s="34">
        <f t="shared" si="37"/>
        <v>1310.8500000000004</v>
      </c>
    </row>
    <row r="147" spans="1:10" ht="25.5" customHeight="1">
      <c r="A147" s="283"/>
      <c r="B147" s="284" t="s">
        <v>66</v>
      </c>
      <c r="C147" s="282">
        <f>C135+C143+C146</f>
        <v>337000</v>
      </c>
      <c r="D147" s="282">
        <f>D135+D143+D146</f>
        <v>12000</v>
      </c>
      <c r="E147" s="282">
        <f>E135+E143+E146</f>
        <v>0</v>
      </c>
      <c r="F147" s="282">
        <v>0</v>
      </c>
      <c r="G147" s="285">
        <f>G135+G143+G146</f>
        <v>349000</v>
      </c>
      <c r="H147" s="285">
        <f t="shared" ref="H147:J147" si="38">H135+H143+H146</f>
        <v>128404.9</v>
      </c>
      <c r="I147" s="285">
        <f t="shared" si="38"/>
        <v>0</v>
      </c>
      <c r="J147" s="282">
        <f t="shared" si="38"/>
        <v>220595.1</v>
      </c>
    </row>
    <row r="148" spans="1:10">
      <c r="A148" s="390">
        <v>62</v>
      </c>
      <c r="B148" s="98" t="s">
        <v>67</v>
      </c>
      <c r="C148" s="15"/>
      <c r="D148" s="15"/>
      <c r="E148" s="15"/>
      <c r="F148" s="15"/>
      <c r="G148" s="219"/>
      <c r="H148" s="234"/>
      <c r="I148" s="234"/>
      <c r="J148" s="244"/>
    </row>
    <row r="149" spans="1:10" ht="13.5" thickBot="1">
      <c r="A149" s="180" t="s">
        <v>68</v>
      </c>
      <c r="B149" s="181" t="s">
        <v>69</v>
      </c>
      <c r="C149" s="59"/>
      <c r="D149" s="59"/>
      <c r="E149" s="59"/>
      <c r="F149" s="59"/>
      <c r="G149" s="252"/>
      <c r="H149" s="234"/>
      <c r="I149" s="234"/>
      <c r="J149" s="244"/>
    </row>
    <row r="150" spans="1:10">
      <c r="A150" s="182" t="s">
        <v>265</v>
      </c>
      <c r="B150" s="165" t="s">
        <v>70</v>
      </c>
      <c r="C150" s="63">
        <v>1600000</v>
      </c>
      <c r="D150" s="63">
        <v>70000</v>
      </c>
      <c r="E150" s="63">
        <v>300000</v>
      </c>
      <c r="F150" s="63"/>
      <c r="G150" s="251">
        <f>C150+D150+E150</f>
        <v>1970000</v>
      </c>
      <c r="H150" s="234">
        <v>2094096.35</v>
      </c>
      <c r="I150" s="234">
        <v>124096.35</v>
      </c>
      <c r="J150" s="244"/>
    </row>
    <row r="151" spans="1:10">
      <c r="A151" s="105" t="s">
        <v>266</v>
      </c>
      <c r="B151" s="104" t="s">
        <v>71</v>
      </c>
      <c r="C151" s="7">
        <v>250000</v>
      </c>
      <c r="D151" s="7"/>
      <c r="E151" s="7"/>
      <c r="F151" s="7"/>
      <c r="G151" s="81">
        <f t="shared" ref="G151:G152" si="39">C151+D151</f>
        <v>250000</v>
      </c>
      <c r="H151" s="234">
        <v>250000</v>
      </c>
      <c r="I151" s="234"/>
      <c r="J151" s="244">
        <f t="shared" ref="J151:J152" si="40">G151-H151</f>
        <v>0</v>
      </c>
    </row>
    <row r="152" spans="1:10">
      <c r="A152" s="105" t="s">
        <v>520</v>
      </c>
      <c r="B152" s="104" t="s">
        <v>72</v>
      </c>
      <c r="C152" s="7">
        <v>630000</v>
      </c>
      <c r="D152" s="7"/>
      <c r="E152" s="7"/>
      <c r="F152" s="7"/>
      <c r="G152" s="81">
        <f t="shared" si="39"/>
        <v>630000</v>
      </c>
      <c r="H152" s="234">
        <v>629646.96</v>
      </c>
      <c r="I152" s="234"/>
      <c r="J152" s="244">
        <f t="shared" si="40"/>
        <v>353.04000000003725</v>
      </c>
    </row>
    <row r="153" spans="1:10" ht="18" customHeight="1">
      <c r="A153" s="124"/>
      <c r="B153" s="113" t="s">
        <v>73</v>
      </c>
      <c r="C153" s="34">
        <f>SUM(C150:C152)</f>
        <v>2480000</v>
      </c>
      <c r="D153" s="34">
        <f>SUM(D150:D152)</f>
        <v>70000</v>
      </c>
      <c r="E153" s="34">
        <f>SUM(E150:E152)</f>
        <v>300000</v>
      </c>
      <c r="F153" s="34">
        <v>0</v>
      </c>
      <c r="G153" s="220">
        <f>SUM(G150:G152)</f>
        <v>2850000</v>
      </c>
      <c r="H153" s="220">
        <f>SUM(H150:H152)</f>
        <v>2973743.31</v>
      </c>
      <c r="I153" s="220">
        <f t="shared" ref="I153:J153" si="41">SUM(I150:I152)</f>
        <v>124096.35</v>
      </c>
      <c r="J153" s="34">
        <f t="shared" si="41"/>
        <v>353.04000000003725</v>
      </c>
    </row>
    <row r="154" spans="1:10">
      <c r="A154" s="101" t="s">
        <v>74</v>
      </c>
      <c r="B154" s="116" t="s">
        <v>75</v>
      </c>
      <c r="C154" s="5"/>
      <c r="D154" s="5"/>
      <c r="E154" s="5"/>
      <c r="F154" s="5"/>
      <c r="G154" s="91"/>
      <c r="H154" s="234"/>
      <c r="I154" s="234"/>
      <c r="J154" s="244"/>
    </row>
    <row r="155" spans="1:10">
      <c r="A155" s="105" t="s">
        <v>327</v>
      </c>
      <c r="B155" s="104" t="s">
        <v>76</v>
      </c>
      <c r="C155" s="7">
        <v>130000</v>
      </c>
      <c r="D155" s="7"/>
      <c r="E155" s="7"/>
      <c r="F155" s="7"/>
      <c r="G155" s="81">
        <f>C155+D155</f>
        <v>130000</v>
      </c>
      <c r="H155" s="234">
        <v>81217.009999999995</v>
      </c>
      <c r="I155" s="234"/>
      <c r="J155" s="244">
        <f>G155-H155</f>
        <v>48782.990000000005</v>
      </c>
    </row>
    <row r="156" spans="1:10" hidden="1">
      <c r="A156" s="183" t="s">
        <v>328</v>
      </c>
      <c r="B156" s="104" t="s">
        <v>329</v>
      </c>
      <c r="C156" s="7"/>
      <c r="D156" s="7"/>
      <c r="E156" s="7"/>
      <c r="F156" s="7"/>
      <c r="G156" s="81"/>
      <c r="H156" s="234"/>
      <c r="I156" s="234"/>
      <c r="J156" s="244">
        <f t="shared" ref="J156:J162" si="42">G156-H156</f>
        <v>0</v>
      </c>
    </row>
    <row r="157" spans="1:10" hidden="1">
      <c r="A157" s="183" t="s">
        <v>331</v>
      </c>
      <c r="B157" s="104" t="s">
        <v>330</v>
      </c>
      <c r="C157" s="7"/>
      <c r="D157" s="7"/>
      <c r="E157" s="7"/>
      <c r="F157" s="7"/>
      <c r="G157" s="81"/>
      <c r="H157" s="234"/>
      <c r="I157" s="234"/>
      <c r="J157" s="244">
        <f t="shared" si="42"/>
        <v>0</v>
      </c>
    </row>
    <row r="158" spans="1:10" hidden="1">
      <c r="A158" s="183" t="s">
        <v>332</v>
      </c>
      <c r="B158" s="104" t="s">
        <v>333</v>
      </c>
      <c r="C158" s="7"/>
      <c r="D158" s="7"/>
      <c r="E158" s="7"/>
      <c r="F158" s="7"/>
      <c r="G158" s="81"/>
      <c r="H158" s="234"/>
      <c r="I158" s="234"/>
      <c r="J158" s="244">
        <f t="shared" si="42"/>
        <v>0</v>
      </c>
    </row>
    <row r="159" spans="1:10" hidden="1">
      <c r="A159" s="183" t="s">
        <v>340</v>
      </c>
      <c r="B159" s="104" t="s">
        <v>341</v>
      </c>
      <c r="C159" s="7"/>
      <c r="D159" s="7"/>
      <c r="E159" s="7"/>
      <c r="F159" s="7"/>
      <c r="G159" s="81"/>
      <c r="H159" s="234"/>
      <c r="I159" s="234"/>
      <c r="J159" s="244">
        <f t="shared" si="42"/>
        <v>0</v>
      </c>
    </row>
    <row r="160" spans="1:10">
      <c r="A160" s="105" t="s">
        <v>334</v>
      </c>
      <c r="B160" s="104" t="s">
        <v>77</v>
      </c>
      <c r="C160" s="7"/>
      <c r="D160" s="7"/>
      <c r="E160" s="7"/>
      <c r="F160" s="7"/>
      <c r="G160" s="81"/>
      <c r="H160" s="234"/>
      <c r="I160" s="234"/>
      <c r="J160" s="244">
        <f t="shared" si="42"/>
        <v>0</v>
      </c>
    </row>
    <row r="161" spans="1:10">
      <c r="A161" s="183" t="s">
        <v>335</v>
      </c>
      <c r="B161" s="104" t="s">
        <v>225</v>
      </c>
      <c r="C161" s="29">
        <v>320000</v>
      </c>
      <c r="D161" s="29"/>
      <c r="E161" s="29"/>
      <c r="F161" s="29"/>
      <c r="G161" s="93">
        <f>C161+D161</f>
        <v>320000</v>
      </c>
      <c r="H161" s="234">
        <v>112070.12</v>
      </c>
      <c r="I161" s="234"/>
      <c r="J161" s="244">
        <f t="shared" si="42"/>
        <v>207929.88</v>
      </c>
    </row>
    <row r="162" spans="1:10">
      <c r="A162" s="183" t="s">
        <v>336</v>
      </c>
      <c r="B162" s="104" t="s">
        <v>226</v>
      </c>
      <c r="C162" s="7">
        <v>3000</v>
      </c>
      <c r="D162" s="7">
        <v>1000</v>
      </c>
      <c r="E162" s="7"/>
      <c r="F162" s="7"/>
      <c r="G162" s="93">
        <f>C162+D162</f>
        <v>4000</v>
      </c>
      <c r="H162" s="234">
        <v>3180.42</v>
      </c>
      <c r="I162" s="234"/>
      <c r="J162" s="244">
        <f t="shared" si="42"/>
        <v>819.57999999999993</v>
      </c>
    </row>
    <row r="163" spans="1:10" ht="27.75" customHeight="1">
      <c r="A163" s="124"/>
      <c r="B163" s="113" t="s">
        <v>78</v>
      </c>
      <c r="C163" s="34">
        <f>SUM(C155:C162)</f>
        <v>453000</v>
      </c>
      <c r="D163" s="34">
        <f>SUM(D155:D162)</f>
        <v>1000</v>
      </c>
      <c r="E163" s="34">
        <f>SUM(E155:E162)</f>
        <v>0</v>
      </c>
      <c r="F163" s="34">
        <v>0</v>
      </c>
      <c r="G163" s="220">
        <f>SUM(G155:G162)</f>
        <v>454000</v>
      </c>
      <c r="H163" s="220">
        <f t="shared" ref="H163:J163" si="43">SUM(H155:H162)</f>
        <v>196467.55000000002</v>
      </c>
      <c r="I163" s="220">
        <f t="shared" si="43"/>
        <v>0</v>
      </c>
      <c r="J163" s="34">
        <f t="shared" si="43"/>
        <v>257532.44999999998</v>
      </c>
    </row>
    <row r="164" spans="1:10">
      <c r="A164" s="101" t="s">
        <v>79</v>
      </c>
      <c r="B164" s="116" t="s">
        <v>80</v>
      </c>
      <c r="C164" s="5"/>
      <c r="D164" s="5"/>
      <c r="E164" s="5"/>
      <c r="F164" s="5"/>
      <c r="G164" s="91"/>
      <c r="H164" s="234"/>
      <c r="I164" s="234"/>
      <c r="J164" s="244"/>
    </row>
    <row r="165" spans="1:10">
      <c r="A165" s="105" t="s">
        <v>337</v>
      </c>
      <c r="B165" s="104" t="s">
        <v>338</v>
      </c>
      <c r="C165" s="5">
        <v>84000</v>
      </c>
      <c r="D165" s="5"/>
      <c r="E165" s="5"/>
      <c r="F165" s="5"/>
      <c r="G165" s="91">
        <f>C165+D165</f>
        <v>84000</v>
      </c>
      <c r="H165" s="234">
        <v>49515</v>
      </c>
      <c r="I165" s="234"/>
      <c r="J165" s="244">
        <f>G165-H165</f>
        <v>34485</v>
      </c>
    </row>
    <row r="166" spans="1:10" ht="25.5" hidden="1">
      <c r="A166" s="183" t="s">
        <v>342</v>
      </c>
      <c r="B166" s="104" t="s">
        <v>346</v>
      </c>
      <c r="C166" s="5"/>
      <c r="D166" s="5"/>
      <c r="E166" s="5"/>
      <c r="F166" s="5"/>
      <c r="G166" s="91">
        <f t="shared" ref="G166:G176" si="44">C166+D166</f>
        <v>0</v>
      </c>
      <c r="H166" s="234"/>
      <c r="I166" s="234"/>
      <c r="J166" s="244">
        <f t="shared" ref="J166:J176" si="45">G166-H166</f>
        <v>0</v>
      </c>
    </row>
    <row r="167" spans="1:10" ht="25.5" hidden="1">
      <c r="A167" s="183" t="s">
        <v>343</v>
      </c>
      <c r="B167" s="104" t="s">
        <v>347</v>
      </c>
      <c r="C167" s="5"/>
      <c r="D167" s="5"/>
      <c r="E167" s="5"/>
      <c r="F167" s="5"/>
      <c r="G167" s="91">
        <f t="shared" si="44"/>
        <v>0</v>
      </c>
      <c r="H167" s="234"/>
      <c r="I167" s="234"/>
      <c r="J167" s="244">
        <f t="shared" si="45"/>
        <v>0</v>
      </c>
    </row>
    <row r="168" spans="1:10" hidden="1">
      <c r="A168" s="183" t="s">
        <v>344</v>
      </c>
      <c r="B168" s="104" t="s">
        <v>348</v>
      </c>
      <c r="C168" s="5"/>
      <c r="D168" s="5"/>
      <c r="E168" s="5"/>
      <c r="F168" s="5"/>
      <c r="G168" s="91">
        <f t="shared" si="44"/>
        <v>0</v>
      </c>
      <c r="H168" s="234"/>
      <c r="I168" s="234"/>
      <c r="J168" s="244">
        <f t="shared" si="45"/>
        <v>0</v>
      </c>
    </row>
    <row r="169" spans="1:10" ht="25.5" hidden="1">
      <c r="A169" s="183" t="s">
        <v>345</v>
      </c>
      <c r="B169" s="104" t="s">
        <v>349</v>
      </c>
      <c r="C169" s="5"/>
      <c r="D169" s="5"/>
      <c r="E169" s="5"/>
      <c r="F169" s="5"/>
      <c r="G169" s="91">
        <f t="shared" si="44"/>
        <v>0</v>
      </c>
      <c r="H169" s="234"/>
      <c r="I169" s="234"/>
      <c r="J169" s="244">
        <f t="shared" si="45"/>
        <v>0</v>
      </c>
    </row>
    <row r="170" spans="1:10" ht="25.5" hidden="1">
      <c r="A170" s="183" t="s">
        <v>350</v>
      </c>
      <c r="B170" s="104" t="s">
        <v>351</v>
      </c>
      <c r="C170" s="5"/>
      <c r="D170" s="5"/>
      <c r="E170" s="5"/>
      <c r="F170" s="5"/>
      <c r="G170" s="91">
        <f t="shared" si="44"/>
        <v>0</v>
      </c>
      <c r="H170" s="234"/>
      <c r="I170" s="234"/>
      <c r="J170" s="244">
        <f t="shared" si="45"/>
        <v>0</v>
      </c>
    </row>
    <row r="171" spans="1:10" hidden="1">
      <c r="A171" s="183" t="s">
        <v>352</v>
      </c>
      <c r="B171" s="104" t="s">
        <v>355</v>
      </c>
      <c r="C171" s="5"/>
      <c r="D171" s="5"/>
      <c r="E171" s="5"/>
      <c r="F171" s="5"/>
      <c r="G171" s="91">
        <f t="shared" si="44"/>
        <v>0</v>
      </c>
      <c r="H171" s="234"/>
      <c r="I171" s="234"/>
      <c r="J171" s="244">
        <f t="shared" si="45"/>
        <v>0</v>
      </c>
    </row>
    <row r="172" spans="1:10" hidden="1">
      <c r="A172" s="183" t="s">
        <v>353</v>
      </c>
      <c r="B172" s="104" t="s">
        <v>354</v>
      </c>
      <c r="C172" s="5"/>
      <c r="D172" s="5"/>
      <c r="E172" s="5"/>
      <c r="F172" s="5"/>
      <c r="G172" s="91">
        <f t="shared" si="44"/>
        <v>0</v>
      </c>
      <c r="H172" s="234"/>
      <c r="I172" s="234"/>
      <c r="J172" s="244">
        <f t="shared" si="45"/>
        <v>0</v>
      </c>
    </row>
    <row r="173" spans="1:10" ht="25.5" hidden="1">
      <c r="A173" s="183" t="s">
        <v>356</v>
      </c>
      <c r="B173" s="104" t="s">
        <v>357</v>
      </c>
      <c r="C173" s="5"/>
      <c r="D173" s="5"/>
      <c r="E173" s="5"/>
      <c r="F173" s="5"/>
      <c r="G173" s="91">
        <f t="shared" si="44"/>
        <v>0</v>
      </c>
      <c r="H173" s="234"/>
      <c r="I173" s="234"/>
      <c r="J173" s="244">
        <f t="shared" si="45"/>
        <v>0</v>
      </c>
    </row>
    <row r="174" spans="1:10" hidden="1">
      <c r="A174" s="183" t="s">
        <v>358</v>
      </c>
      <c r="B174" s="104" t="s">
        <v>359</v>
      </c>
      <c r="C174" s="5"/>
      <c r="D174" s="5"/>
      <c r="E174" s="5"/>
      <c r="F174" s="5"/>
      <c r="G174" s="91">
        <f t="shared" si="44"/>
        <v>0</v>
      </c>
      <c r="H174" s="234"/>
      <c r="I174" s="234"/>
      <c r="J174" s="244">
        <f t="shared" si="45"/>
        <v>0</v>
      </c>
    </row>
    <row r="175" spans="1:10" hidden="1">
      <c r="A175" s="183" t="s">
        <v>360</v>
      </c>
      <c r="B175" s="104" t="s">
        <v>361</v>
      </c>
      <c r="C175" s="5"/>
      <c r="D175" s="5"/>
      <c r="E175" s="5"/>
      <c r="F175" s="5"/>
      <c r="G175" s="91">
        <f t="shared" si="44"/>
        <v>0</v>
      </c>
      <c r="H175" s="234"/>
      <c r="I175" s="234"/>
      <c r="J175" s="244">
        <f t="shared" si="45"/>
        <v>0</v>
      </c>
    </row>
    <row r="176" spans="1:10">
      <c r="A176" s="105" t="s">
        <v>339</v>
      </c>
      <c r="B176" s="104" t="s">
        <v>679</v>
      </c>
      <c r="C176" s="5">
        <v>210000</v>
      </c>
      <c r="D176" s="5"/>
      <c r="E176" s="5"/>
      <c r="F176" s="5"/>
      <c r="G176" s="91">
        <f t="shared" si="44"/>
        <v>210000</v>
      </c>
      <c r="H176" s="234">
        <v>210000</v>
      </c>
      <c r="I176" s="234"/>
      <c r="J176" s="244">
        <f t="shared" si="45"/>
        <v>0</v>
      </c>
    </row>
    <row r="177" spans="1:10" hidden="1">
      <c r="A177" s="183" t="s">
        <v>184</v>
      </c>
      <c r="B177" s="104" t="s">
        <v>185</v>
      </c>
      <c r="C177" s="5"/>
      <c r="D177" s="5"/>
      <c r="E177" s="5"/>
      <c r="F177" s="5"/>
      <c r="G177" s="91"/>
      <c r="H177" s="234"/>
      <c r="I177" s="234"/>
      <c r="J177" s="244"/>
    </row>
    <row r="178" spans="1:10" hidden="1">
      <c r="A178" s="183" t="s">
        <v>186</v>
      </c>
      <c r="B178" s="104" t="s">
        <v>187</v>
      </c>
      <c r="C178" s="5"/>
      <c r="D178" s="5"/>
      <c r="E178" s="5"/>
      <c r="F178" s="5"/>
      <c r="G178" s="91"/>
      <c r="H178" s="234"/>
      <c r="I178" s="234"/>
      <c r="J178" s="244"/>
    </row>
    <row r="179" spans="1:10" ht="25.5" hidden="1">
      <c r="A179" s="183" t="s">
        <v>188</v>
      </c>
      <c r="B179" s="104" t="s">
        <v>189</v>
      </c>
      <c r="C179" s="5"/>
      <c r="D179" s="5"/>
      <c r="E179" s="5"/>
      <c r="F179" s="5"/>
      <c r="G179" s="91"/>
      <c r="H179" s="234"/>
      <c r="I179" s="234"/>
      <c r="J179" s="244"/>
    </row>
    <row r="180" spans="1:10" hidden="1">
      <c r="A180" s="183" t="s">
        <v>190</v>
      </c>
      <c r="B180" s="104" t="s">
        <v>219</v>
      </c>
      <c r="C180" s="5"/>
      <c r="D180" s="5"/>
      <c r="E180" s="5"/>
      <c r="F180" s="5"/>
      <c r="G180" s="91"/>
      <c r="H180" s="234"/>
      <c r="I180" s="234"/>
      <c r="J180" s="244"/>
    </row>
    <row r="181" spans="1:10" hidden="1">
      <c r="A181" s="183" t="s">
        <v>202</v>
      </c>
      <c r="B181" s="104" t="s">
        <v>201</v>
      </c>
      <c r="C181" s="5"/>
      <c r="D181" s="5"/>
      <c r="E181" s="5"/>
      <c r="F181" s="5"/>
      <c r="G181" s="91"/>
      <c r="H181" s="234"/>
      <c r="I181" s="234"/>
      <c r="J181" s="244"/>
    </row>
    <row r="182" spans="1:10" hidden="1">
      <c r="A182" s="183" t="s">
        <v>204</v>
      </c>
      <c r="B182" s="104" t="s">
        <v>203</v>
      </c>
      <c r="C182" s="5"/>
      <c r="D182" s="5"/>
      <c r="E182" s="5"/>
      <c r="F182" s="5"/>
      <c r="G182" s="91"/>
      <c r="H182" s="234"/>
      <c r="I182" s="234"/>
      <c r="J182" s="244"/>
    </row>
    <row r="183" spans="1:10" hidden="1">
      <c r="A183" s="183" t="s">
        <v>206</v>
      </c>
      <c r="B183" s="104" t="s">
        <v>205</v>
      </c>
      <c r="C183" s="5"/>
      <c r="D183" s="5"/>
      <c r="E183" s="5"/>
      <c r="F183" s="5"/>
      <c r="G183" s="91"/>
      <c r="H183" s="234"/>
      <c r="I183" s="234"/>
      <c r="J183" s="244"/>
    </row>
    <row r="184" spans="1:10" hidden="1">
      <c r="A184" s="183" t="s">
        <v>207</v>
      </c>
      <c r="B184" s="104" t="s">
        <v>210</v>
      </c>
      <c r="C184" s="5"/>
      <c r="D184" s="5"/>
      <c r="E184" s="5"/>
      <c r="F184" s="5"/>
      <c r="G184" s="91"/>
      <c r="H184" s="234"/>
      <c r="I184" s="234"/>
      <c r="J184" s="244"/>
    </row>
    <row r="185" spans="1:10" ht="25.5" hidden="1">
      <c r="A185" s="183" t="s">
        <v>208</v>
      </c>
      <c r="B185" s="104" t="s">
        <v>211</v>
      </c>
      <c r="C185" s="5"/>
      <c r="D185" s="5"/>
      <c r="E185" s="5"/>
      <c r="F185" s="5"/>
      <c r="G185" s="91"/>
      <c r="H185" s="234"/>
      <c r="I185" s="234"/>
      <c r="J185" s="244"/>
    </row>
    <row r="186" spans="1:10" hidden="1">
      <c r="A186" s="183" t="s">
        <v>209</v>
      </c>
      <c r="B186" s="104" t="s">
        <v>212</v>
      </c>
      <c r="C186" s="5"/>
      <c r="D186" s="5"/>
      <c r="E186" s="5"/>
      <c r="F186" s="5"/>
      <c r="G186" s="91"/>
      <c r="H186" s="234"/>
      <c r="I186" s="234"/>
      <c r="J186" s="244"/>
    </row>
    <row r="187" spans="1:10" hidden="1">
      <c r="A187" s="183" t="s">
        <v>214</v>
      </c>
      <c r="B187" s="104" t="s">
        <v>213</v>
      </c>
      <c r="C187" s="5"/>
      <c r="D187" s="5"/>
      <c r="E187" s="5"/>
      <c r="F187" s="5"/>
      <c r="G187" s="91"/>
      <c r="H187" s="234"/>
      <c r="I187" s="234"/>
      <c r="J187" s="244"/>
    </row>
    <row r="188" spans="1:10" hidden="1">
      <c r="A188" s="183" t="s">
        <v>216</v>
      </c>
      <c r="B188" s="104" t="s">
        <v>215</v>
      </c>
      <c r="C188" s="5"/>
      <c r="D188" s="5"/>
      <c r="E188" s="5"/>
      <c r="F188" s="5"/>
      <c r="G188" s="91"/>
      <c r="H188" s="234"/>
      <c r="I188" s="234"/>
      <c r="J188" s="244"/>
    </row>
    <row r="189" spans="1:10" ht="25.5" hidden="1">
      <c r="A189" s="183" t="s">
        <v>220</v>
      </c>
      <c r="B189" s="104" t="s">
        <v>217</v>
      </c>
      <c r="C189" s="5"/>
      <c r="D189" s="5"/>
      <c r="E189" s="5"/>
      <c r="F189" s="5"/>
      <c r="G189" s="91"/>
      <c r="H189" s="234"/>
      <c r="I189" s="234"/>
      <c r="J189" s="244"/>
    </row>
    <row r="190" spans="1:10" hidden="1">
      <c r="A190" s="183" t="s">
        <v>191</v>
      </c>
      <c r="B190" s="104" t="s">
        <v>192</v>
      </c>
      <c r="C190" s="5"/>
      <c r="D190" s="5"/>
      <c r="E190" s="5"/>
      <c r="F190" s="5"/>
      <c r="G190" s="91"/>
      <c r="H190" s="234"/>
      <c r="I190" s="234"/>
      <c r="J190" s="244"/>
    </row>
    <row r="191" spans="1:10" hidden="1">
      <c r="A191" s="183" t="s">
        <v>193</v>
      </c>
      <c r="B191" s="104" t="s">
        <v>194</v>
      </c>
      <c r="C191" s="5"/>
      <c r="D191" s="5"/>
      <c r="E191" s="5"/>
      <c r="F191" s="5"/>
      <c r="G191" s="91"/>
      <c r="H191" s="234"/>
      <c r="I191" s="234"/>
      <c r="J191" s="244"/>
    </row>
    <row r="192" spans="1:10" hidden="1">
      <c r="A192" s="183" t="s">
        <v>196</v>
      </c>
      <c r="B192" s="104" t="s">
        <v>195</v>
      </c>
      <c r="C192" s="5"/>
      <c r="D192" s="5"/>
      <c r="E192" s="5"/>
      <c r="F192" s="5"/>
      <c r="G192" s="91"/>
      <c r="H192" s="234"/>
      <c r="I192" s="234"/>
      <c r="J192" s="244"/>
    </row>
    <row r="193" spans="1:10" ht="25.5" hidden="1">
      <c r="A193" s="183" t="s">
        <v>198</v>
      </c>
      <c r="B193" s="104" t="s">
        <v>197</v>
      </c>
      <c r="C193" s="5"/>
      <c r="D193" s="5"/>
      <c r="E193" s="5"/>
      <c r="F193" s="5"/>
      <c r="G193" s="91"/>
      <c r="H193" s="234"/>
      <c r="I193" s="234"/>
      <c r="J193" s="244"/>
    </row>
    <row r="194" spans="1:10" hidden="1">
      <c r="A194" s="183" t="s">
        <v>199</v>
      </c>
      <c r="B194" s="104" t="s">
        <v>200</v>
      </c>
      <c r="C194" s="5"/>
      <c r="D194" s="5"/>
      <c r="E194" s="5"/>
      <c r="F194" s="5"/>
      <c r="G194" s="91"/>
      <c r="H194" s="234"/>
      <c r="I194" s="234"/>
      <c r="J194" s="244"/>
    </row>
    <row r="195" spans="1:10" ht="30" customHeight="1">
      <c r="A195" s="124"/>
      <c r="B195" s="113" t="s">
        <v>81</v>
      </c>
      <c r="C195" s="34">
        <f>SUM(C165:C194)</f>
        <v>294000</v>
      </c>
      <c r="D195" s="34">
        <f>SUM(D165:D194)</f>
        <v>0</v>
      </c>
      <c r="E195" s="34">
        <f>SUM(E165:E194)</f>
        <v>0</v>
      </c>
      <c r="F195" s="34">
        <v>0</v>
      </c>
      <c r="G195" s="220">
        <f>SUM(G165:G194)</f>
        <v>294000</v>
      </c>
      <c r="H195" s="220">
        <f t="shared" ref="H195:J195" si="46">SUM(H165:H194)</f>
        <v>259515</v>
      </c>
      <c r="I195" s="220">
        <f t="shared" si="46"/>
        <v>0</v>
      </c>
      <c r="J195" s="34">
        <f t="shared" si="46"/>
        <v>34485</v>
      </c>
    </row>
    <row r="196" spans="1:10">
      <c r="A196" s="103" t="s">
        <v>82</v>
      </c>
      <c r="B196" s="171" t="s">
        <v>83</v>
      </c>
      <c r="C196" s="68"/>
      <c r="D196" s="68"/>
      <c r="E196" s="68"/>
      <c r="F196" s="68"/>
      <c r="G196" s="253"/>
      <c r="H196" s="234"/>
      <c r="I196" s="234"/>
      <c r="J196" s="244"/>
    </row>
    <row r="197" spans="1:10">
      <c r="A197" s="105" t="s">
        <v>362</v>
      </c>
      <c r="B197" s="104" t="s">
        <v>84</v>
      </c>
      <c r="C197" s="5">
        <v>30000</v>
      </c>
      <c r="D197" s="5"/>
      <c r="E197" s="5"/>
      <c r="F197" s="5"/>
      <c r="G197" s="91">
        <f>C197+D197</f>
        <v>30000</v>
      </c>
      <c r="H197" s="234">
        <v>17554</v>
      </c>
      <c r="I197" s="234"/>
      <c r="J197" s="244">
        <f>G197-H197</f>
        <v>12446</v>
      </c>
    </row>
    <row r="198" spans="1:10">
      <c r="A198" s="105" t="s">
        <v>363</v>
      </c>
      <c r="B198" s="104" t="s">
        <v>33</v>
      </c>
      <c r="C198" s="5">
        <v>2000</v>
      </c>
      <c r="D198" s="5"/>
      <c r="E198" s="5"/>
      <c r="F198" s="5"/>
      <c r="G198" s="91">
        <f>C198+D198</f>
        <v>2000</v>
      </c>
      <c r="H198" s="234"/>
      <c r="I198" s="234"/>
      <c r="J198" s="244">
        <f>G198-H198</f>
        <v>2000</v>
      </c>
    </row>
    <row r="199" spans="1:10" ht="29.25" customHeight="1">
      <c r="A199" s="124"/>
      <c r="B199" s="113" t="s">
        <v>32</v>
      </c>
      <c r="C199" s="34">
        <f>SUM(C197:C198)</f>
        <v>32000</v>
      </c>
      <c r="D199" s="34">
        <f>SUM(D197:D198)</f>
        <v>0</v>
      </c>
      <c r="E199" s="34">
        <f>SUM(E197:E198)</f>
        <v>0</v>
      </c>
      <c r="F199" s="34">
        <v>0</v>
      </c>
      <c r="G199" s="220">
        <f>SUM(G197:G198)</f>
        <v>32000</v>
      </c>
      <c r="H199" s="220">
        <f t="shared" ref="H199:J199" si="47">SUM(H197:H198)</f>
        <v>17554</v>
      </c>
      <c r="I199" s="220">
        <f t="shared" si="47"/>
        <v>0</v>
      </c>
      <c r="J199" s="34">
        <f t="shared" si="47"/>
        <v>14446</v>
      </c>
    </row>
    <row r="200" spans="1:10">
      <c r="A200" s="101" t="s">
        <v>24</v>
      </c>
      <c r="B200" s="116" t="s">
        <v>25</v>
      </c>
      <c r="C200" s="5"/>
      <c r="D200" s="5"/>
      <c r="E200" s="5"/>
      <c r="F200" s="5"/>
      <c r="G200" s="91"/>
      <c r="H200" s="234"/>
      <c r="I200" s="234"/>
      <c r="J200" s="244"/>
    </row>
    <row r="201" spans="1:10">
      <c r="A201" s="105" t="s">
        <v>364</v>
      </c>
      <c r="B201" s="104" t="s">
        <v>26</v>
      </c>
      <c r="C201" s="16"/>
      <c r="D201" s="16"/>
      <c r="E201" s="16"/>
      <c r="F201" s="16"/>
      <c r="G201" s="254"/>
      <c r="H201" s="234"/>
      <c r="I201" s="234"/>
      <c r="J201" s="244"/>
    </row>
    <row r="202" spans="1:10">
      <c r="A202" s="183" t="s">
        <v>521</v>
      </c>
      <c r="B202" s="104" t="s">
        <v>365</v>
      </c>
      <c r="C202" s="5">
        <v>45000</v>
      </c>
      <c r="D202" s="5"/>
      <c r="E202" s="5"/>
      <c r="F202" s="5"/>
      <c r="G202" s="91">
        <f>C202+D202</f>
        <v>45000</v>
      </c>
      <c r="H202" s="234">
        <v>36540</v>
      </c>
      <c r="I202" s="234"/>
      <c r="J202" s="244">
        <f>G202-H202</f>
        <v>8460</v>
      </c>
    </row>
    <row r="203" spans="1:10">
      <c r="A203" s="183" t="s">
        <v>522</v>
      </c>
      <c r="B203" s="104" t="s">
        <v>523</v>
      </c>
      <c r="C203" s="5">
        <v>15000</v>
      </c>
      <c r="D203" s="5"/>
      <c r="E203" s="5"/>
      <c r="F203" s="5"/>
      <c r="G203" s="91">
        <f t="shared" ref="G203:G249" si="48">C203+D203</f>
        <v>15000</v>
      </c>
      <c r="H203" s="234">
        <v>11480.01</v>
      </c>
      <c r="I203" s="234"/>
      <c r="J203" s="244">
        <f t="shared" ref="J203:J249" si="49">G203-H203</f>
        <v>3519.99</v>
      </c>
    </row>
    <row r="204" spans="1:10">
      <c r="A204" s="105" t="s">
        <v>366</v>
      </c>
      <c r="B204" s="104" t="s">
        <v>27</v>
      </c>
      <c r="C204" s="33"/>
      <c r="D204" s="33"/>
      <c r="E204" s="33"/>
      <c r="F204" s="33"/>
      <c r="G204" s="91">
        <f t="shared" si="48"/>
        <v>0</v>
      </c>
      <c r="H204" s="234"/>
      <c r="I204" s="234"/>
      <c r="J204" s="244">
        <f t="shared" si="49"/>
        <v>0</v>
      </c>
    </row>
    <row r="205" spans="1:10">
      <c r="A205" s="183" t="s">
        <v>368</v>
      </c>
      <c r="B205" s="104" t="s">
        <v>367</v>
      </c>
      <c r="C205" s="5">
        <v>30000</v>
      </c>
      <c r="D205" s="5"/>
      <c r="E205" s="5"/>
      <c r="F205" s="5"/>
      <c r="G205" s="91">
        <f t="shared" si="48"/>
        <v>30000</v>
      </c>
      <c r="H205" s="234">
        <v>117.89</v>
      </c>
      <c r="I205" s="234"/>
      <c r="J205" s="244">
        <f t="shared" si="49"/>
        <v>29882.11</v>
      </c>
    </row>
    <row r="206" spans="1:10">
      <c r="A206" s="183" t="s">
        <v>524</v>
      </c>
      <c r="B206" s="104" t="s">
        <v>719</v>
      </c>
      <c r="C206" s="5">
        <v>30000</v>
      </c>
      <c r="D206" s="32"/>
      <c r="E206" s="32"/>
      <c r="F206" s="32"/>
      <c r="G206" s="91">
        <f t="shared" si="48"/>
        <v>30000</v>
      </c>
      <c r="H206" s="234">
        <v>427.07</v>
      </c>
      <c r="I206" s="234"/>
      <c r="J206" s="244">
        <f t="shared" si="49"/>
        <v>29572.93</v>
      </c>
    </row>
    <row r="207" spans="1:10">
      <c r="A207" s="105" t="s">
        <v>369</v>
      </c>
      <c r="B207" s="104" t="s">
        <v>28</v>
      </c>
      <c r="C207" s="33"/>
      <c r="D207" s="33"/>
      <c r="E207" s="33"/>
      <c r="F207" s="33"/>
      <c r="G207" s="91">
        <f t="shared" si="48"/>
        <v>0</v>
      </c>
      <c r="H207" s="234"/>
      <c r="I207" s="234"/>
      <c r="J207" s="244">
        <f t="shared" si="49"/>
        <v>0</v>
      </c>
    </row>
    <row r="208" spans="1:10" ht="25.5">
      <c r="A208" s="183" t="s">
        <v>370</v>
      </c>
      <c r="B208" s="104" t="s">
        <v>716</v>
      </c>
      <c r="C208" s="5">
        <v>300000</v>
      </c>
      <c r="D208" s="5">
        <f>-70000-30000</f>
        <v>-100000</v>
      </c>
      <c r="E208" s="5"/>
      <c r="F208" s="5"/>
      <c r="G208" s="91">
        <f t="shared" si="48"/>
        <v>200000</v>
      </c>
      <c r="H208" s="234">
        <v>98308.42</v>
      </c>
      <c r="I208" s="234"/>
      <c r="J208" s="244">
        <f t="shared" si="49"/>
        <v>101691.58</v>
      </c>
    </row>
    <row r="209" spans="1:10" ht="25.5">
      <c r="A209" s="183" t="s">
        <v>372</v>
      </c>
      <c r="B209" s="104" t="s">
        <v>699</v>
      </c>
      <c r="C209" s="5">
        <v>50000</v>
      </c>
      <c r="D209" s="5">
        <v>30000</v>
      </c>
      <c r="E209" s="5"/>
      <c r="F209" s="5"/>
      <c r="G209" s="91">
        <f t="shared" si="48"/>
        <v>80000</v>
      </c>
      <c r="H209" s="234">
        <v>69842.3</v>
      </c>
      <c r="I209" s="234"/>
      <c r="J209" s="244">
        <f t="shared" si="49"/>
        <v>10157.699999999997</v>
      </c>
    </row>
    <row r="210" spans="1:10">
      <c r="A210" s="183" t="s">
        <v>745</v>
      </c>
      <c r="B210" s="104" t="s">
        <v>371</v>
      </c>
      <c r="C210" s="5">
        <v>150000</v>
      </c>
      <c r="D210" s="5"/>
      <c r="E210" s="5"/>
      <c r="F210" s="5"/>
      <c r="G210" s="91">
        <f t="shared" si="48"/>
        <v>150000</v>
      </c>
      <c r="H210" s="234">
        <v>94004.74</v>
      </c>
      <c r="I210" s="234"/>
      <c r="J210" s="244">
        <f t="shared" si="49"/>
        <v>55995.259999999995</v>
      </c>
    </row>
    <row r="211" spans="1:10">
      <c r="A211" s="183" t="s">
        <v>746</v>
      </c>
      <c r="B211" s="104" t="s">
        <v>720</v>
      </c>
      <c r="C211" s="5">
        <v>80000</v>
      </c>
      <c r="D211" s="5"/>
      <c r="E211" s="5"/>
      <c r="F211" s="5"/>
      <c r="G211" s="91">
        <f t="shared" si="48"/>
        <v>80000</v>
      </c>
      <c r="H211" s="234">
        <v>51919.41</v>
      </c>
      <c r="I211" s="234"/>
      <c r="J211" s="244">
        <f t="shared" si="49"/>
        <v>28080.589999999997</v>
      </c>
    </row>
    <row r="212" spans="1:10">
      <c r="A212" s="105" t="s">
        <v>373</v>
      </c>
      <c r="B212" s="171" t="s">
        <v>85</v>
      </c>
      <c r="C212" s="32"/>
      <c r="D212" s="69"/>
      <c r="E212" s="69"/>
      <c r="F212" s="69"/>
      <c r="G212" s="255">
        <f t="shared" si="48"/>
        <v>0</v>
      </c>
      <c r="H212" s="234"/>
      <c r="I212" s="234"/>
      <c r="J212" s="244">
        <f t="shared" si="49"/>
        <v>0</v>
      </c>
    </row>
    <row r="213" spans="1:10">
      <c r="A213" s="183" t="s">
        <v>376</v>
      </c>
      <c r="B213" s="171" t="s">
        <v>375</v>
      </c>
      <c r="C213" s="5">
        <v>25000</v>
      </c>
      <c r="D213" s="70"/>
      <c r="E213" s="70"/>
      <c r="F213" s="70"/>
      <c r="G213" s="255">
        <f t="shared" si="48"/>
        <v>25000</v>
      </c>
      <c r="H213" s="234">
        <v>19157.88</v>
      </c>
      <c r="I213" s="234"/>
      <c r="J213" s="244">
        <f t="shared" si="49"/>
        <v>5842.119999999999</v>
      </c>
    </row>
    <row r="214" spans="1:10">
      <c r="A214" s="183" t="s">
        <v>377</v>
      </c>
      <c r="B214" s="171" t="s">
        <v>378</v>
      </c>
      <c r="C214" s="5">
        <v>35000</v>
      </c>
      <c r="D214" s="70"/>
      <c r="E214" s="70"/>
      <c r="F214" s="70"/>
      <c r="G214" s="255">
        <f t="shared" si="48"/>
        <v>35000</v>
      </c>
      <c r="H214" s="234">
        <v>34568.720000000001</v>
      </c>
      <c r="I214" s="234"/>
      <c r="J214" s="244">
        <f t="shared" si="49"/>
        <v>431.27999999999884</v>
      </c>
    </row>
    <row r="215" spans="1:10">
      <c r="A215" s="183" t="s">
        <v>374</v>
      </c>
      <c r="B215" s="171" t="s">
        <v>379</v>
      </c>
      <c r="C215" s="5">
        <v>35000</v>
      </c>
      <c r="D215" s="70"/>
      <c r="E215" s="70"/>
      <c r="F215" s="70"/>
      <c r="G215" s="255">
        <f t="shared" si="48"/>
        <v>35000</v>
      </c>
      <c r="H215" s="234">
        <v>2518.56</v>
      </c>
      <c r="I215" s="234"/>
      <c r="J215" s="244">
        <f t="shared" si="49"/>
        <v>32481.439999999999</v>
      </c>
    </row>
    <row r="216" spans="1:10">
      <c r="A216" s="183" t="s">
        <v>525</v>
      </c>
      <c r="B216" s="171" t="s">
        <v>721</v>
      </c>
      <c r="C216" s="5">
        <v>5000</v>
      </c>
      <c r="D216" s="70"/>
      <c r="E216" s="70"/>
      <c r="F216" s="70"/>
      <c r="G216" s="255">
        <f t="shared" si="48"/>
        <v>5000</v>
      </c>
      <c r="H216" s="234"/>
      <c r="I216" s="234"/>
      <c r="J216" s="244">
        <f t="shared" si="49"/>
        <v>5000</v>
      </c>
    </row>
    <row r="217" spans="1:10">
      <c r="A217" s="105" t="s">
        <v>380</v>
      </c>
      <c r="B217" s="171" t="s">
        <v>86</v>
      </c>
      <c r="C217" s="32"/>
      <c r="D217" s="69"/>
      <c r="E217" s="69"/>
      <c r="F217" s="69"/>
      <c r="G217" s="255">
        <f t="shared" si="48"/>
        <v>0</v>
      </c>
      <c r="H217" s="234"/>
      <c r="I217" s="234"/>
      <c r="J217" s="244">
        <f t="shared" si="49"/>
        <v>0</v>
      </c>
    </row>
    <row r="218" spans="1:10">
      <c r="A218" s="183" t="s">
        <v>528</v>
      </c>
      <c r="B218" s="171" t="s">
        <v>526</v>
      </c>
      <c r="C218" s="5">
        <v>2500</v>
      </c>
      <c r="D218" s="70"/>
      <c r="E218" s="70"/>
      <c r="F218" s="70"/>
      <c r="G218" s="255">
        <f t="shared" si="48"/>
        <v>2500</v>
      </c>
      <c r="H218" s="234">
        <v>455</v>
      </c>
      <c r="I218" s="234"/>
      <c r="J218" s="244">
        <f t="shared" si="49"/>
        <v>2045</v>
      </c>
    </row>
    <row r="219" spans="1:10">
      <c r="A219" s="183" t="s">
        <v>529</v>
      </c>
      <c r="B219" s="171" t="s">
        <v>527</v>
      </c>
      <c r="C219" s="5">
        <v>2500</v>
      </c>
      <c r="D219" s="70"/>
      <c r="E219" s="70"/>
      <c r="F219" s="70"/>
      <c r="G219" s="255">
        <f t="shared" si="48"/>
        <v>2500</v>
      </c>
      <c r="H219" s="234"/>
      <c r="I219" s="234"/>
      <c r="J219" s="244">
        <f t="shared" si="49"/>
        <v>2500</v>
      </c>
    </row>
    <row r="220" spans="1:10">
      <c r="A220" s="105" t="s">
        <v>381</v>
      </c>
      <c r="B220" s="171" t="s">
        <v>87</v>
      </c>
      <c r="C220" s="32"/>
      <c r="D220" s="69"/>
      <c r="E220" s="69"/>
      <c r="F220" s="69"/>
      <c r="G220" s="255">
        <f t="shared" si="48"/>
        <v>0</v>
      </c>
      <c r="H220" s="234"/>
      <c r="I220" s="234"/>
      <c r="J220" s="244">
        <f t="shared" si="49"/>
        <v>0</v>
      </c>
    </row>
    <row r="221" spans="1:10">
      <c r="A221" s="183" t="s">
        <v>722</v>
      </c>
      <c r="B221" s="171" t="s">
        <v>533</v>
      </c>
      <c r="C221" s="5">
        <v>10000</v>
      </c>
      <c r="D221" s="69"/>
      <c r="E221" s="69"/>
      <c r="F221" s="69"/>
      <c r="G221" s="255">
        <f t="shared" si="48"/>
        <v>10000</v>
      </c>
      <c r="H221" s="234">
        <v>3340.46</v>
      </c>
      <c r="I221" s="234"/>
      <c r="J221" s="244">
        <f t="shared" si="49"/>
        <v>6659.54</v>
      </c>
    </row>
    <row r="222" spans="1:10">
      <c r="A222" s="183" t="s">
        <v>723</v>
      </c>
      <c r="B222" s="171" t="s">
        <v>530</v>
      </c>
      <c r="C222" s="5">
        <v>10000</v>
      </c>
      <c r="D222" s="69"/>
      <c r="E222" s="69"/>
      <c r="F222" s="69"/>
      <c r="G222" s="255">
        <f t="shared" si="48"/>
        <v>10000</v>
      </c>
      <c r="H222" s="234">
        <v>79.2</v>
      </c>
      <c r="I222" s="234"/>
      <c r="J222" s="244">
        <f t="shared" si="49"/>
        <v>9920.7999999999993</v>
      </c>
    </row>
    <row r="223" spans="1:10">
      <c r="A223" s="183" t="s">
        <v>724</v>
      </c>
      <c r="B223" s="171" t="s">
        <v>531</v>
      </c>
      <c r="C223" s="75">
        <v>32000</v>
      </c>
      <c r="D223" s="76"/>
      <c r="E223" s="76"/>
      <c r="F223" s="76"/>
      <c r="G223" s="256">
        <f t="shared" si="48"/>
        <v>32000</v>
      </c>
      <c r="H223" s="234"/>
      <c r="I223" s="234"/>
      <c r="J223" s="244">
        <f t="shared" si="49"/>
        <v>32000</v>
      </c>
    </row>
    <row r="224" spans="1:10">
      <c r="A224" s="183" t="s">
        <v>725</v>
      </c>
      <c r="B224" s="171" t="s">
        <v>532</v>
      </c>
      <c r="C224" s="5">
        <v>8000</v>
      </c>
      <c r="D224" s="70"/>
      <c r="E224" s="70"/>
      <c r="F224" s="70"/>
      <c r="G224" s="255">
        <f t="shared" si="48"/>
        <v>8000</v>
      </c>
      <c r="H224" s="234"/>
      <c r="I224" s="234"/>
      <c r="J224" s="244">
        <f t="shared" si="49"/>
        <v>8000</v>
      </c>
    </row>
    <row r="225" spans="1:10">
      <c r="A225" s="105" t="s">
        <v>382</v>
      </c>
      <c r="B225" s="171" t="s">
        <v>174</v>
      </c>
      <c r="C225" s="33"/>
      <c r="D225" s="71"/>
      <c r="E225" s="71"/>
      <c r="F225" s="71"/>
      <c r="G225" s="255">
        <f t="shared" si="48"/>
        <v>0</v>
      </c>
      <c r="H225" s="234"/>
      <c r="I225" s="234"/>
      <c r="J225" s="244">
        <f t="shared" si="49"/>
        <v>0</v>
      </c>
    </row>
    <row r="226" spans="1:10">
      <c r="A226" s="183" t="s">
        <v>654</v>
      </c>
      <c r="B226" s="184" t="s">
        <v>488</v>
      </c>
      <c r="C226" s="7">
        <v>400000</v>
      </c>
      <c r="D226" s="72">
        <v>-100000</v>
      </c>
      <c r="E226" s="72"/>
      <c r="F226" s="72"/>
      <c r="G226" s="255">
        <f t="shared" si="48"/>
        <v>300000</v>
      </c>
      <c r="H226" s="234">
        <v>137200</v>
      </c>
      <c r="I226" s="234"/>
      <c r="J226" s="244">
        <f t="shared" si="49"/>
        <v>162800</v>
      </c>
    </row>
    <row r="227" spans="1:10">
      <c r="A227" s="183" t="s">
        <v>655</v>
      </c>
      <c r="B227" s="184" t="s">
        <v>489</v>
      </c>
      <c r="C227" s="7">
        <v>400000</v>
      </c>
      <c r="D227" s="72">
        <v>-100000</v>
      </c>
      <c r="E227" s="72"/>
      <c r="F227" s="72"/>
      <c r="G227" s="255">
        <f t="shared" si="48"/>
        <v>300000</v>
      </c>
      <c r="H227" s="234"/>
      <c r="I227" s="234"/>
      <c r="J227" s="244">
        <f t="shared" si="49"/>
        <v>300000</v>
      </c>
    </row>
    <row r="228" spans="1:10">
      <c r="A228" s="183" t="s">
        <v>656</v>
      </c>
      <c r="B228" s="184" t="s">
        <v>490</v>
      </c>
      <c r="C228" s="7">
        <v>400000</v>
      </c>
      <c r="D228" s="72">
        <v>-100000</v>
      </c>
      <c r="E228" s="72"/>
      <c r="F228" s="72"/>
      <c r="G228" s="255">
        <f t="shared" si="48"/>
        <v>300000</v>
      </c>
      <c r="H228" s="234">
        <v>157862.29</v>
      </c>
      <c r="I228" s="234"/>
      <c r="J228" s="244">
        <f t="shared" si="49"/>
        <v>142137.71</v>
      </c>
    </row>
    <row r="229" spans="1:10">
      <c r="A229" s="183" t="s">
        <v>657</v>
      </c>
      <c r="B229" s="171" t="s">
        <v>553</v>
      </c>
      <c r="C229" s="7">
        <v>150000</v>
      </c>
      <c r="D229" s="72"/>
      <c r="E229" s="72"/>
      <c r="F229" s="72"/>
      <c r="G229" s="255">
        <f t="shared" si="48"/>
        <v>150000</v>
      </c>
      <c r="H229" s="234"/>
      <c r="I229" s="234"/>
      <c r="J229" s="244">
        <f t="shared" si="49"/>
        <v>150000</v>
      </c>
    </row>
    <row r="230" spans="1:10">
      <c r="A230" s="183" t="s">
        <v>684</v>
      </c>
      <c r="B230" s="171" t="s">
        <v>554</v>
      </c>
      <c r="C230" s="7">
        <v>140000</v>
      </c>
      <c r="D230" s="72"/>
      <c r="E230" s="72"/>
      <c r="F230" s="72"/>
      <c r="G230" s="255">
        <f t="shared" si="48"/>
        <v>140000</v>
      </c>
      <c r="H230" s="234">
        <v>18179.900000000001</v>
      </c>
      <c r="I230" s="234"/>
      <c r="J230" s="244">
        <f t="shared" si="49"/>
        <v>121820.1</v>
      </c>
    </row>
    <row r="231" spans="1:10" s="186" customFormat="1">
      <c r="A231" s="183" t="s">
        <v>685</v>
      </c>
      <c r="B231" s="185" t="s">
        <v>628</v>
      </c>
      <c r="C231" s="7">
        <v>100000</v>
      </c>
      <c r="D231" s="73"/>
      <c r="E231" s="73"/>
      <c r="F231" s="73"/>
      <c r="G231" s="255">
        <f t="shared" si="48"/>
        <v>100000</v>
      </c>
      <c r="H231" s="261"/>
      <c r="I231" s="261"/>
      <c r="J231" s="244">
        <f t="shared" si="49"/>
        <v>100000</v>
      </c>
    </row>
    <row r="232" spans="1:10">
      <c r="A232" s="183" t="s">
        <v>686</v>
      </c>
      <c r="B232" s="171" t="s">
        <v>658</v>
      </c>
      <c r="C232" s="7">
        <v>50000</v>
      </c>
      <c r="D232" s="72"/>
      <c r="E232" s="72"/>
      <c r="F232" s="72"/>
      <c r="G232" s="255">
        <f t="shared" si="48"/>
        <v>50000</v>
      </c>
      <c r="H232" s="234"/>
      <c r="I232" s="234"/>
      <c r="J232" s="244">
        <f t="shared" si="49"/>
        <v>50000</v>
      </c>
    </row>
    <row r="233" spans="1:10" ht="25.5">
      <c r="A233" s="183" t="s">
        <v>700</v>
      </c>
      <c r="B233" s="160" t="s">
        <v>595</v>
      </c>
      <c r="C233" s="7">
        <v>79200</v>
      </c>
      <c r="D233" s="72"/>
      <c r="E233" s="72"/>
      <c r="F233" s="72"/>
      <c r="G233" s="255">
        <f t="shared" si="48"/>
        <v>79200</v>
      </c>
      <c r="H233" s="234">
        <v>1150.98</v>
      </c>
      <c r="I233" s="234"/>
      <c r="J233" s="244">
        <f t="shared" si="49"/>
        <v>78049.02</v>
      </c>
    </row>
    <row r="234" spans="1:10" ht="25.5">
      <c r="A234" s="183" t="s">
        <v>701</v>
      </c>
      <c r="B234" s="160" t="s">
        <v>596</v>
      </c>
      <c r="C234" s="7">
        <v>58410</v>
      </c>
      <c r="D234" s="72"/>
      <c r="E234" s="72"/>
      <c r="F234" s="72"/>
      <c r="G234" s="255">
        <f t="shared" si="48"/>
        <v>58410</v>
      </c>
      <c r="H234" s="234">
        <v>11597.42</v>
      </c>
      <c r="I234" s="234"/>
      <c r="J234" s="244">
        <f t="shared" si="49"/>
        <v>46812.58</v>
      </c>
    </row>
    <row r="235" spans="1:10" ht="25.5">
      <c r="A235" s="183" t="s">
        <v>702</v>
      </c>
      <c r="B235" s="160" t="s">
        <v>597</v>
      </c>
      <c r="C235" s="7">
        <v>72270</v>
      </c>
      <c r="D235" s="72"/>
      <c r="E235" s="72"/>
      <c r="F235" s="72"/>
      <c r="G235" s="255">
        <f t="shared" si="48"/>
        <v>72270</v>
      </c>
      <c r="H235" s="234">
        <v>70130</v>
      </c>
      <c r="I235" s="234"/>
      <c r="J235" s="244">
        <f t="shared" si="49"/>
        <v>2140</v>
      </c>
    </row>
    <row r="236" spans="1:10" ht="25.5">
      <c r="A236" s="183" t="s">
        <v>703</v>
      </c>
      <c r="B236" s="160" t="s">
        <v>598</v>
      </c>
      <c r="C236" s="7">
        <v>62370</v>
      </c>
      <c r="D236" s="72"/>
      <c r="E236" s="72"/>
      <c r="F236" s="72"/>
      <c r="G236" s="255">
        <f t="shared" si="48"/>
        <v>62370</v>
      </c>
      <c r="H236" s="234"/>
      <c r="I236" s="234"/>
      <c r="J236" s="244">
        <f t="shared" si="49"/>
        <v>62370</v>
      </c>
    </row>
    <row r="237" spans="1:10" ht="25.5">
      <c r="A237" s="183" t="s">
        <v>704</v>
      </c>
      <c r="B237" s="160" t="s">
        <v>599</v>
      </c>
      <c r="C237" s="7">
        <v>67320</v>
      </c>
      <c r="D237" s="72"/>
      <c r="E237" s="72"/>
      <c r="F237" s="72"/>
      <c r="G237" s="255">
        <f t="shared" si="48"/>
        <v>67320</v>
      </c>
      <c r="H237" s="234">
        <v>65818.460000000006</v>
      </c>
      <c r="I237" s="234"/>
      <c r="J237" s="244">
        <f t="shared" si="49"/>
        <v>1501.5399999999936</v>
      </c>
    </row>
    <row r="238" spans="1:10" ht="25.5">
      <c r="A238" s="183" t="s">
        <v>705</v>
      </c>
      <c r="B238" s="160" t="s">
        <v>600</v>
      </c>
      <c r="C238" s="7">
        <v>64350</v>
      </c>
      <c r="D238" s="72"/>
      <c r="E238" s="72"/>
      <c r="F238" s="72"/>
      <c r="G238" s="255">
        <f t="shared" si="48"/>
        <v>64350</v>
      </c>
      <c r="H238" s="234">
        <v>62911.64</v>
      </c>
      <c r="I238" s="234"/>
      <c r="J238" s="244">
        <f t="shared" si="49"/>
        <v>1438.3600000000006</v>
      </c>
    </row>
    <row r="239" spans="1:10" ht="25.5">
      <c r="A239" s="183" t="s">
        <v>706</v>
      </c>
      <c r="B239" s="160" t="s">
        <v>687</v>
      </c>
      <c r="C239" s="7">
        <v>119349.59</v>
      </c>
      <c r="D239" s="72">
        <f>-98000-10374.72-7000-2000-1974.87</f>
        <v>-119349.59</v>
      </c>
      <c r="E239" s="72"/>
      <c r="F239" s="72"/>
      <c r="G239" s="255">
        <f t="shared" si="48"/>
        <v>0</v>
      </c>
      <c r="H239" s="234"/>
      <c r="I239" s="234"/>
      <c r="J239" s="244">
        <f t="shared" si="49"/>
        <v>0</v>
      </c>
    </row>
    <row r="240" spans="1:10" ht="25.5">
      <c r="A240" s="183" t="s">
        <v>707</v>
      </c>
      <c r="B240" s="160" t="s">
        <v>689</v>
      </c>
      <c r="C240" s="7">
        <v>29000</v>
      </c>
      <c r="D240" s="72">
        <v>-29000</v>
      </c>
      <c r="E240" s="72"/>
      <c r="F240" s="72"/>
      <c r="G240" s="255">
        <f t="shared" si="48"/>
        <v>0</v>
      </c>
      <c r="H240" s="234"/>
      <c r="I240" s="234"/>
      <c r="J240" s="244">
        <f t="shared" si="49"/>
        <v>0</v>
      </c>
    </row>
    <row r="241" spans="1:10" ht="25.5">
      <c r="A241" s="183" t="s">
        <v>708</v>
      </c>
      <c r="B241" s="160" t="s">
        <v>688</v>
      </c>
      <c r="C241" s="7">
        <v>38625.279999999999</v>
      </c>
      <c r="D241" s="72">
        <v>-38625.279999999999</v>
      </c>
      <c r="E241" s="72"/>
      <c r="F241" s="72"/>
      <c r="G241" s="255">
        <f t="shared" si="48"/>
        <v>0</v>
      </c>
      <c r="H241" s="234"/>
      <c r="I241" s="234"/>
      <c r="J241" s="244">
        <f t="shared" si="49"/>
        <v>0</v>
      </c>
    </row>
    <row r="242" spans="1:10" ht="25.5">
      <c r="A242" s="183" t="s">
        <v>762</v>
      </c>
      <c r="B242" s="160" t="s">
        <v>763</v>
      </c>
      <c r="C242" s="7"/>
      <c r="D242" s="72">
        <v>15000</v>
      </c>
      <c r="E242" s="72"/>
      <c r="F242" s="72"/>
      <c r="G242" s="255">
        <f t="shared" si="48"/>
        <v>15000</v>
      </c>
      <c r="H242" s="234"/>
      <c r="I242" s="234"/>
      <c r="J242" s="244">
        <f t="shared" si="49"/>
        <v>15000</v>
      </c>
    </row>
    <row r="243" spans="1:10" ht="25.5">
      <c r="A243" s="183" t="s">
        <v>764</v>
      </c>
      <c r="B243" s="160" t="s">
        <v>767</v>
      </c>
      <c r="C243" s="7"/>
      <c r="D243" s="72">
        <v>15000</v>
      </c>
      <c r="E243" s="72"/>
      <c r="F243" s="72"/>
      <c r="G243" s="255">
        <f t="shared" si="48"/>
        <v>15000</v>
      </c>
      <c r="H243" s="234"/>
      <c r="I243" s="234"/>
      <c r="J243" s="244">
        <f t="shared" si="49"/>
        <v>15000</v>
      </c>
    </row>
    <row r="244" spans="1:10" ht="25.5">
      <c r="A244" s="183" t="s">
        <v>765</v>
      </c>
      <c r="B244" s="160" t="s">
        <v>766</v>
      </c>
      <c r="C244" s="7"/>
      <c r="D244" s="72">
        <v>15000</v>
      </c>
      <c r="E244" s="72"/>
      <c r="F244" s="72"/>
      <c r="G244" s="255">
        <f t="shared" si="48"/>
        <v>15000</v>
      </c>
      <c r="H244" s="234"/>
      <c r="I244" s="234"/>
      <c r="J244" s="244">
        <f t="shared" si="49"/>
        <v>15000</v>
      </c>
    </row>
    <row r="245" spans="1:10">
      <c r="A245" s="105" t="s">
        <v>383</v>
      </c>
      <c r="B245" s="171" t="s">
        <v>629</v>
      </c>
      <c r="C245" s="7"/>
      <c r="D245" s="72"/>
      <c r="E245" s="72"/>
      <c r="F245" s="72"/>
      <c r="G245" s="255"/>
      <c r="H245" s="234"/>
      <c r="I245" s="234"/>
      <c r="J245" s="244">
        <f t="shared" si="49"/>
        <v>0</v>
      </c>
    </row>
    <row r="246" spans="1:10" ht="25.5">
      <c r="A246" s="183" t="s">
        <v>661</v>
      </c>
      <c r="B246" s="171" t="s">
        <v>696</v>
      </c>
      <c r="C246" s="7">
        <v>10000</v>
      </c>
      <c r="D246" s="74"/>
      <c r="E246" s="74"/>
      <c r="F246" s="74"/>
      <c r="G246" s="255">
        <f t="shared" si="48"/>
        <v>10000</v>
      </c>
      <c r="H246" s="234"/>
      <c r="I246" s="234"/>
      <c r="J246" s="244">
        <f t="shared" si="49"/>
        <v>10000</v>
      </c>
    </row>
    <row r="247" spans="1:10" ht="25.5">
      <c r="A247" s="183" t="s">
        <v>662</v>
      </c>
      <c r="B247" s="171" t="s">
        <v>697</v>
      </c>
      <c r="C247" s="7">
        <v>10000</v>
      </c>
      <c r="D247" s="74"/>
      <c r="E247" s="74"/>
      <c r="F247" s="74"/>
      <c r="G247" s="255">
        <f t="shared" si="48"/>
        <v>10000</v>
      </c>
      <c r="H247" s="234"/>
      <c r="I247" s="234"/>
      <c r="J247" s="244">
        <f t="shared" si="49"/>
        <v>10000</v>
      </c>
    </row>
    <row r="248" spans="1:10" ht="38.25">
      <c r="A248" s="183" t="s">
        <v>675</v>
      </c>
      <c r="B248" s="171" t="s">
        <v>663</v>
      </c>
      <c r="C248" s="7">
        <v>186110.23</v>
      </c>
      <c r="D248" s="72"/>
      <c r="E248" s="72"/>
      <c r="F248" s="72"/>
      <c r="G248" s="255">
        <f t="shared" si="48"/>
        <v>186110.23</v>
      </c>
      <c r="H248" s="234">
        <v>148600</v>
      </c>
      <c r="I248" s="234"/>
      <c r="J248" s="244">
        <f t="shared" si="49"/>
        <v>37510.23000000001</v>
      </c>
    </row>
    <row r="249" spans="1:10" ht="23.25" customHeight="1">
      <c r="A249" s="183" t="s">
        <v>695</v>
      </c>
      <c r="B249" s="171" t="s">
        <v>664</v>
      </c>
      <c r="C249" s="7">
        <v>211324.7</v>
      </c>
      <c r="D249" s="72"/>
      <c r="E249" s="72"/>
      <c r="F249" s="72"/>
      <c r="G249" s="255">
        <f t="shared" si="48"/>
        <v>211324.7</v>
      </c>
      <c r="H249" s="234">
        <v>70299.27</v>
      </c>
      <c r="I249" s="234"/>
      <c r="J249" s="244">
        <f t="shared" si="49"/>
        <v>141025.43</v>
      </c>
    </row>
    <row r="250" spans="1:10" ht="18" customHeight="1">
      <c r="A250" s="133"/>
      <c r="B250" s="113" t="s">
        <v>88</v>
      </c>
      <c r="C250" s="34">
        <f>SUM(C202:C249)</f>
        <v>3513329.8</v>
      </c>
      <c r="D250" s="34">
        <f t="shared" ref="D250:J250" si="50">SUM(D202:D249)</f>
        <v>-511974.87</v>
      </c>
      <c r="E250" s="34">
        <f t="shared" si="50"/>
        <v>0</v>
      </c>
      <c r="F250" s="34">
        <v>0</v>
      </c>
      <c r="G250" s="220">
        <f t="shared" si="50"/>
        <v>3001354.93</v>
      </c>
      <c r="H250" s="220">
        <f t="shared" si="50"/>
        <v>1166509.6200000001</v>
      </c>
      <c r="I250" s="220">
        <f t="shared" si="50"/>
        <v>0</v>
      </c>
      <c r="J250" s="34">
        <f t="shared" si="50"/>
        <v>1834845.3100000003</v>
      </c>
    </row>
    <row r="251" spans="1:10">
      <c r="A251" s="155" t="s">
        <v>89</v>
      </c>
      <c r="B251" s="116" t="s">
        <v>90</v>
      </c>
      <c r="C251" s="5"/>
      <c r="D251" s="5"/>
      <c r="E251" s="5"/>
      <c r="F251" s="5"/>
      <c r="G251" s="91"/>
      <c r="H251" s="234"/>
      <c r="I251" s="234"/>
      <c r="J251" s="244"/>
    </row>
    <row r="252" spans="1:10">
      <c r="A252" s="147" t="s">
        <v>384</v>
      </c>
      <c r="B252" s="104" t="s">
        <v>91</v>
      </c>
      <c r="C252" s="5">
        <v>50000</v>
      </c>
      <c r="D252" s="5"/>
      <c r="E252" s="5"/>
      <c r="F252" s="5"/>
      <c r="G252" s="91">
        <f>C252+D252</f>
        <v>50000</v>
      </c>
      <c r="H252" s="234">
        <v>50000</v>
      </c>
      <c r="I252" s="234"/>
      <c r="J252" s="244">
        <f>G252-H252</f>
        <v>0</v>
      </c>
    </row>
    <row r="253" spans="1:10">
      <c r="A253" s="187" t="s">
        <v>385</v>
      </c>
      <c r="B253" s="188" t="s">
        <v>92</v>
      </c>
      <c r="C253" s="75"/>
      <c r="D253" s="75"/>
      <c r="E253" s="75"/>
      <c r="F253" s="75"/>
      <c r="G253" s="257"/>
      <c r="H253" s="234"/>
      <c r="I253" s="234"/>
      <c r="J253" s="244">
        <f t="shared" ref="J253:J260" si="51">G253-H253</f>
        <v>0</v>
      </c>
    </row>
    <row r="254" spans="1:10">
      <c r="A254" s="147" t="s">
        <v>386</v>
      </c>
      <c r="B254" s="104" t="s">
        <v>93</v>
      </c>
      <c r="C254" s="5">
        <v>10000</v>
      </c>
      <c r="D254" s="5"/>
      <c r="E254" s="5"/>
      <c r="F254" s="5"/>
      <c r="G254" s="91">
        <f t="shared" ref="G254:G260" si="52">C254+D254</f>
        <v>10000</v>
      </c>
      <c r="H254" s="234">
        <v>4508.33</v>
      </c>
      <c r="I254" s="234"/>
      <c r="J254" s="244">
        <f t="shared" si="51"/>
        <v>5491.67</v>
      </c>
    </row>
    <row r="255" spans="1:10">
      <c r="A255" s="147" t="s">
        <v>387</v>
      </c>
      <c r="B255" s="104" t="s">
        <v>94</v>
      </c>
      <c r="C255" s="5">
        <v>15000</v>
      </c>
      <c r="D255" s="5"/>
      <c r="E255" s="5"/>
      <c r="F255" s="5"/>
      <c r="G255" s="91">
        <f t="shared" si="52"/>
        <v>15000</v>
      </c>
      <c r="H255" s="234"/>
      <c r="I255" s="234"/>
      <c r="J255" s="244">
        <f t="shared" si="51"/>
        <v>15000</v>
      </c>
    </row>
    <row r="256" spans="1:10">
      <c r="A256" s="147" t="s">
        <v>388</v>
      </c>
      <c r="B256" s="104" t="s">
        <v>483</v>
      </c>
      <c r="C256" s="5">
        <v>5000</v>
      </c>
      <c r="D256" s="5"/>
      <c r="E256" s="5"/>
      <c r="F256" s="5"/>
      <c r="G256" s="91">
        <f t="shared" si="52"/>
        <v>5000</v>
      </c>
      <c r="H256" s="234"/>
      <c r="I256" s="234"/>
      <c r="J256" s="244">
        <f t="shared" si="51"/>
        <v>5000</v>
      </c>
    </row>
    <row r="257" spans="1:10">
      <c r="A257" s="147" t="s">
        <v>389</v>
      </c>
      <c r="B257" s="104" t="s">
        <v>95</v>
      </c>
      <c r="C257" s="5">
        <v>4000</v>
      </c>
      <c r="D257" s="5"/>
      <c r="E257" s="5"/>
      <c r="F257" s="5"/>
      <c r="G257" s="91">
        <f t="shared" si="52"/>
        <v>4000</v>
      </c>
      <c r="H257" s="234">
        <v>1760</v>
      </c>
      <c r="I257" s="234"/>
      <c r="J257" s="244">
        <f t="shared" si="51"/>
        <v>2240</v>
      </c>
    </row>
    <row r="258" spans="1:10" s="189" customFormat="1">
      <c r="A258" s="147" t="s">
        <v>390</v>
      </c>
      <c r="B258" s="146" t="s">
        <v>591</v>
      </c>
      <c r="C258" s="7">
        <v>54200</v>
      </c>
      <c r="D258" s="7"/>
      <c r="E258" s="7"/>
      <c r="F258" s="7"/>
      <c r="G258" s="91">
        <f t="shared" si="52"/>
        <v>54200</v>
      </c>
      <c r="H258" s="262">
        <v>26898.78</v>
      </c>
      <c r="I258" s="262"/>
      <c r="J258" s="244">
        <f t="shared" si="51"/>
        <v>27301.22</v>
      </c>
    </row>
    <row r="259" spans="1:10" s="189" customFormat="1">
      <c r="A259" s="147" t="s">
        <v>732</v>
      </c>
      <c r="B259" s="146" t="s">
        <v>616</v>
      </c>
      <c r="C259" s="7">
        <v>57500</v>
      </c>
      <c r="D259" s="7"/>
      <c r="E259" s="7"/>
      <c r="F259" s="7"/>
      <c r="G259" s="91">
        <f t="shared" si="52"/>
        <v>57500</v>
      </c>
      <c r="H259" s="262">
        <v>35548.379999999997</v>
      </c>
      <c r="I259" s="262"/>
      <c r="J259" s="244">
        <f t="shared" si="51"/>
        <v>21951.620000000003</v>
      </c>
    </row>
    <row r="260" spans="1:10" s="189" customFormat="1" ht="25.5">
      <c r="A260" s="147" t="s">
        <v>391</v>
      </c>
      <c r="B260" s="146" t="s">
        <v>218</v>
      </c>
      <c r="C260" s="7">
        <v>3800</v>
      </c>
      <c r="D260" s="7"/>
      <c r="E260" s="7"/>
      <c r="F260" s="7"/>
      <c r="G260" s="91">
        <f t="shared" si="52"/>
        <v>3800</v>
      </c>
      <c r="H260" s="262">
        <v>1565</v>
      </c>
      <c r="I260" s="262"/>
      <c r="J260" s="244">
        <f t="shared" si="51"/>
        <v>2235</v>
      </c>
    </row>
    <row r="261" spans="1:10" ht="18" customHeight="1">
      <c r="A261" s="133"/>
      <c r="B261" s="113" t="s">
        <v>96</v>
      </c>
      <c r="C261" s="34">
        <f>SUM(C252:C260)</f>
        <v>199500</v>
      </c>
      <c r="D261" s="34">
        <f>SUM(D252:D260)</f>
        <v>0</v>
      </c>
      <c r="E261" s="34">
        <f>SUM(E252:E260)</f>
        <v>0</v>
      </c>
      <c r="F261" s="34">
        <v>0</v>
      </c>
      <c r="G261" s="220">
        <f>SUM(G252:G260)</f>
        <v>199500</v>
      </c>
      <c r="H261" s="220">
        <f t="shared" ref="H261:J261" si="53">SUM(H252:H260)</f>
        <v>120280.48999999999</v>
      </c>
      <c r="I261" s="220">
        <f t="shared" si="53"/>
        <v>0</v>
      </c>
      <c r="J261" s="34">
        <f t="shared" si="53"/>
        <v>79219.510000000009</v>
      </c>
    </row>
    <row r="262" spans="1:10" ht="27" customHeight="1">
      <c r="A262" s="283"/>
      <c r="B262" s="284" t="s">
        <v>97</v>
      </c>
      <c r="C262" s="282">
        <f>C153+C163+C195+C199+C250+C261</f>
        <v>6971829.7999999998</v>
      </c>
      <c r="D262" s="282">
        <f>D153+D163+D195+D199+D250+D261</f>
        <v>-440974.87</v>
      </c>
      <c r="E262" s="282">
        <f>E153+E163+E195+E199+E250+E261</f>
        <v>300000</v>
      </c>
      <c r="F262" s="282">
        <v>0</v>
      </c>
      <c r="G262" s="285">
        <f>G153+G163+G195+G199+G250+G261</f>
        <v>6830854.9299999997</v>
      </c>
      <c r="H262" s="285">
        <f t="shared" ref="H262:J262" si="54">H153+H163+H195+H199+H250+H261</f>
        <v>4734069.9700000007</v>
      </c>
      <c r="I262" s="285">
        <f t="shared" si="54"/>
        <v>124096.35</v>
      </c>
      <c r="J262" s="282">
        <f t="shared" si="54"/>
        <v>2220881.3100000005</v>
      </c>
    </row>
    <row r="263" spans="1:10">
      <c r="A263" s="97">
        <v>63</v>
      </c>
      <c r="B263" s="98" t="s">
        <v>98</v>
      </c>
      <c r="C263" s="15"/>
      <c r="D263" s="15"/>
      <c r="E263" s="15"/>
      <c r="F263" s="15"/>
      <c r="G263" s="219"/>
      <c r="H263" s="234"/>
      <c r="I263" s="234"/>
      <c r="J263" s="244"/>
    </row>
    <row r="264" spans="1:10">
      <c r="A264" s="126" t="s">
        <v>641</v>
      </c>
      <c r="B264" s="114" t="s">
        <v>642</v>
      </c>
      <c r="C264" s="30">
        <v>5000</v>
      </c>
      <c r="D264" s="30">
        <v>6000</v>
      </c>
      <c r="E264" s="30"/>
      <c r="F264" s="30"/>
      <c r="G264" s="258">
        <f>C264+D264</f>
        <v>11000</v>
      </c>
      <c r="H264" s="234">
        <v>7590.54</v>
      </c>
      <c r="I264" s="234"/>
      <c r="J264" s="244">
        <f>G264-H264</f>
        <v>3409.46</v>
      </c>
    </row>
    <row r="265" spans="1:10">
      <c r="A265" s="103" t="s">
        <v>99</v>
      </c>
      <c r="B265" s="104" t="s">
        <v>100</v>
      </c>
      <c r="C265" s="5">
        <v>40000</v>
      </c>
      <c r="D265" s="5"/>
      <c r="E265" s="66"/>
      <c r="F265" s="66"/>
      <c r="G265" s="258">
        <f t="shared" ref="G265:G266" si="55">C265+D265</f>
        <v>40000</v>
      </c>
      <c r="H265" s="234">
        <v>12154.9</v>
      </c>
      <c r="I265" s="234"/>
      <c r="J265" s="244">
        <f t="shared" ref="J265:J266" si="56">G265-H265</f>
        <v>27845.1</v>
      </c>
    </row>
    <row r="266" spans="1:10">
      <c r="A266" s="156" t="s">
        <v>101</v>
      </c>
      <c r="B266" s="104" t="s">
        <v>102</v>
      </c>
      <c r="C266" s="5">
        <v>5000</v>
      </c>
      <c r="D266" s="5"/>
      <c r="E266" s="66"/>
      <c r="F266" s="66"/>
      <c r="G266" s="258">
        <f t="shared" si="55"/>
        <v>5000</v>
      </c>
      <c r="H266" s="234">
        <v>2231.02</v>
      </c>
      <c r="I266" s="234"/>
      <c r="J266" s="244">
        <f t="shared" si="56"/>
        <v>2768.98</v>
      </c>
    </row>
    <row r="267" spans="1:10" ht="13.5" customHeight="1">
      <c r="A267" s="283"/>
      <c r="B267" s="284" t="s">
        <v>103</v>
      </c>
      <c r="C267" s="282">
        <f>SUM(C264:C266)</f>
        <v>50000</v>
      </c>
      <c r="D267" s="282">
        <f>SUM(D264:D266)</f>
        <v>6000</v>
      </c>
      <c r="E267" s="282">
        <f>SUM(E264:E266)</f>
        <v>0</v>
      </c>
      <c r="F267" s="282">
        <v>0</v>
      </c>
      <c r="G267" s="285">
        <f>SUM(G264:G266)</f>
        <v>56000</v>
      </c>
      <c r="H267" s="285">
        <f t="shared" ref="H267:J267" si="57">SUM(H264:H266)</f>
        <v>21976.46</v>
      </c>
      <c r="I267" s="285">
        <f t="shared" si="57"/>
        <v>0</v>
      </c>
      <c r="J267" s="282">
        <f t="shared" si="57"/>
        <v>34023.54</v>
      </c>
    </row>
    <row r="268" spans="1:10" ht="17.25" customHeight="1">
      <c r="A268" s="390">
        <v>64</v>
      </c>
      <c r="B268" s="98" t="s">
        <v>104</v>
      </c>
      <c r="C268" s="15"/>
      <c r="D268" s="15"/>
      <c r="E268" s="15"/>
      <c r="F268" s="15"/>
      <c r="G268" s="219"/>
      <c r="H268" s="234"/>
      <c r="I268" s="234"/>
      <c r="J268" s="244"/>
    </row>
    <row r="269" spans="1:10" ht="17.25" customHeight="1">
      <c r="A269" s="101" t="s">
        <v>105</v>
      </c>
      <c r="B269" s="116" t="s">
        <v>106</v>
      </c>
      <c r="C269" s="5"/>
      <c r="D269" s="5"/>
      <c r="E269" s="5"/>
      <c r="F269" s="5"/>
      <c r="G269" s="91"/>
      <c r="H269" s="234"/>
      <c r="I269" s="234"/>
      <c r="J269" s="244"/>
    </row>
    <row r="270" spans="1:10" ht="17.25" customHeight="1">
      <c r="A270" s="105" t="s">
        <v>392</v>
      </c>
      <c r="B270" s="104" t="s">
        <v>393</v>
      </c>
      <c r="C270" s="5"/>
      <c r="D270" s="5"/>
      <c r="E270" s="5"/>
      <c r="F270" s="5"/>
      <c r="G270" s="91"/>
      <c r="H270" s="234"/>
      <c r="I270" s="234"/>
      <c r="J270" s="244"/>
    </row>
    <row r="271" spans="1:10" s="189" customFormat="1" ht="17.25" customHeight="1">
      <c r="A271" s="190" t="s">
        <v>397</v>
      </c>
      <c r="B271" s="146" t="s">
        <v>395</v>
      </c>
      <c r="C271" s="7">
        <v>195000</v>
      </c>
      <c r="D271" s="7">
        <v>-40000</v>
      </c>
      <c r="E271" s="7"/>
      <c r="F271" s="7"/>
      <c r="G271" s="81">
        <f>C271+D271</f>
        <v>155000</v>
      </c>
      <c r="H271" s="262">
        <v>49279.41</v>
      </c>
      <c r="I271" s="262"/>
      <c r="J271" s="397">
        <f>G271-H271</f>
        <v>105720.59</v>
      </c>
    </row>
    <row r="272" spans="1:10" s="189" customFormat="1" ht="17.25" customHeight="1">
      <c r="A272" s="190" t="s">
        <v>398</v>
      </c>
      <c r="B272" s="146" t="s">
        <v>396</v>
      </c>
      <c r="C272" s="7">
        <v>70000</v>
      </c>
      <c r="D272" s="7">
        <v>32000</v>
      </c>
      <c r="E272" s="7"/>
      <c r="F272" s="7"/>
      <c r="G272" s="81">
        <f t="shared" ref="G272:G276" si="58">C272+D272</f>
        <v>102000</v>
      </c>
      <c r="H272" s="262">
        <v>92447.5</v>
      </c>
      <c r="I272" s="262"/>
      <c r="J272" s="397">
        <f t="shared" ref="J272:J276" si="59">G272-H272</f>
        <v>9552.5</v>
      </c>
    </row>
    <row r="273" spans="1:10" s="189" customFormat="1" ht="17.25" customHeight="1">
      <c r="A273" s="190" t="s">
        <v>753</v>
      </c>
      <c r="B273" s="146" t="s">
        <v>759</v>
      </c>
      <c r="C273" s="7">
        <v>35000</v>
      </c>
      <c r="D273" s="7"/>
      <c r="E273" s="7"/>
      <c r="F273" s="7"/>
      <c r="G273" s="81">
        <f t="shared" si="58"/>
        <v>35000</v>
      </c>
      <c r="H273" s="262">
        <v>3516.35</v>
      </c>
      <c r="I273" s="262"/>
      <c r="J273" s="397">
        <f t="shared" si="59"/>
        <v>31483.65</v>
      </c>
    </row>
    <row r="274" spans="1:10" s="189" customFormat="1" ht="17.25" customHeight="1">
      <c r="A274" s="190" t="s">
        <v>754</v>
      </c>
      <c r="B274" s="146" t="s">
        <v>760</v>
      </c>
      <c r="C274" s="7">
        <v>35000</v>
      </c>
      <c r="D274" s="7"/>
      <c r="E274" s="7"/>
      <c r="F274" s="7"/>
      <c r="G274" s="81">
        <f t="shared" si="58"/>
        <v>35000</v>
      </c>
      <c r="H274" s="262">
        <v>2786.66</v>
      </c>
      <c r="I274" s="262"/>
      <c r="J274" s="397">
        <f t="shared" si="59"/>
        <v>32213.34</v>
      </c>
    </row>
    <row r="275" spans="1:10" s="189" customFormat="1" ht="17.25" customHeight="1">
      <c r="A275" s="105" t="s">
        <v>757</v>
      </c>
      <c r="B275" s="146" t="s">
        <v>755</v>
      </c>
      <c r="C275" s="7"/>
      <c r="D275" s="7"/>
      <c r="E275" s="7"/>
      <c r="F275" s="7"/>
      <c r="G275" s="81"/>
      <c r="H275" s="262"/>
      <c r="I275" s="262"/>
      <c r="J275" s="397">
        <f t="shared" si="59"/>
        <v>0</v>
      </c>
    </row>
    <row r="276" spans="1:10" s="189" customFormat="1" ht="17.25" customHeight="1">
      <c r="A276" s="190" t="s">
        <v>758</v>
      </c>
      <c r="B276" s="146" t="s">
        <v>756</v>
      </c>
      <c r="C276" s="7">
        <v>10000</v>
      </c>
      <c r="D276" s="7"/>
      <c r="E276" s="7"/>
      <c r="F276" s="7"/>
      <c r="G276" s="81">
        <f t="shared" si="58"/>
        <v>10000</v>
      </c>
      <c r="H276" s="262">
        <v>6084.48</v>
      </c>
      <c r="I276" s="262"/>
      <c r="J276" s="397">
        <f t="shared" si="59"/>
        <v>3915.5200000000004</v>
      </c>
    </row>
    <row r="277" spans="1:10" ht="17.25" customHeight="1">
      <c r="A277" s="124"/>
      <c r="B277" s="113" t="s">
        <v>107</v>
      </c>
      <c r="C277" s="34">
        <f>SUM(C271:C276)</f>
        <v>345000</v>
      </c>
      <c r="D277" s="34">
        <f>SUM(D271:D276)</f>
        <v>-8000</v>
      </c>
      <c r="E277" s="34">
        <f>SUM(E271:E276)</f>
        <v>0</v>
      </c>
      <c r="F277" s="34">
        <v>0</v>
      </c>
      <c r="G277" s="220">
        <f>SUM(G271:G276)</f>
        <v>337000</v>
      </c>
      <c r="H277" s="220">
        <f t="shared" ref="H277:J277" si="60">SUM(H271:H276)</f>
        <v>154114.40000000002</v>
      </c>
      <c r="I277" s="220">
        <f t="shared" si="60"/>
        <v>0</v>
      </c>
      <c r="J277" s="34">
        <f t="shared" si="60"/>
        <v>182885.59999999998</v>
      </c>
    </row>
    <row r="278" spans="1:10" ht="17.25" customHeight="1">
      <c r="A278" s="101" t="s">
        <v>108</v>
      </c>
      <c r="B278" s="116" t="s">
        <v>109</v>
      </c>
      <c r="C278" s="5"/>
      <c r="D278" s="5"/>
      <c r="E278" s="5"/>
      <c r="F278" s="5"/>
      <c r="G278" s="91"/>
      <c r="H278" s="234"/>
      <c r="I278" s="234"/>
      <c r="J278" s="244"/>
    </row>
    <row r="279" spans="1:10" ht="17.25" customHeight="1">
      <c r="A279" s="147" t="s">
        <v>399</v>
      </c>
      <c r="B279" s="191" t="s">
        <v>400</v>
      </c>
      <c r="C279" s="5"/>
      <c r="D279" s="5"/>
      <c r="E279" s="5"/>
      <c r="F279" s="5"/>
      <c r="G279" s="91"/>
      <c r="H279" s="234"/>
      <c r="I279" s="234"/>
      <c r="J279" s="244"/>
    </row>
    <row r="280" spans="1:10" ht="17.25" customHeight="1">
      <c r="A280" s="190" t="s">
        <v>394</v>
      </c>
      <c r="B280" s="132" t="s">
        <v>692</v>
      </c>
      <c r="C280" s="5">
        <v>20000</v>
      </c>
      <c r="D280" s="5"/>
      <c r="E280" s="5"/>
      <c r="F280" s="5"/>
      <c r="G280" s="91">
        <f>C280+D280</f>
        <v>20000</v>
      </c>
      <c r="H280" s="234">
        <v>19598.330000000002</v>
      </c>
      <c r="I280" s="234"/>
      <c r="J280" s="244">
        <f>G280-H280</f>
        <v>401.66999999999825</v>
      </c>
    </row>
    <row r="281" spans="1:10" ht="17.25" customHeight="1">
      <c r="A281" s="192"/>
      <c r="B281" s="113" t="s">
        <v>626</v>
      </c>
      <c r="C281" s="34">
        <v>20000</v>
      </c>
      <c r="D281" s="34">
        <f>D280</f>
        <v>0</v>
      </c>
      <c r="E281" s="34">
        <f>E280</f>
        <v>0</v>
      </c>
      <c r="F281" s="34">
        <v>0</v>
      </c>
      <c r="G281" s="220">
        <f>G280</f>
        <v>20000</v>
      </c>
      <c r="H281" s="220">
        <f t="shared" ref="H281:J281" si="61">H280</f>
        <v>19598.330000000002</v>
      </c>
      <c r="I281" s="220">
        <f t="shared" si="61"/>
        <v>0</v>
      </c>
      <c r="J281" s="34">
        <f t="shared" si="61"/>
        <v>401.66999999999825</v>
      </c>
    </row>
    <row r="282" spans="1:10" ht="17.25" customHeight="1">
      <c r="A282" s="155" t="s">
        <v>110</v>
      </c>
      <c r="B282" s="116" t="s">
        <v>111</v>
      </c>
      <c r="C282" s="5"/>
      <c r="D282" s="5"/>
      <c r="E282" s="5"/>
      <c r="F282" s="5"/>
      <c r="G282" s="91"/>
      <c r="H282" s="234"/>
      <c r="I282" s="234"/>
      <c r="J282" s="244"/>
    </row>
    <row r="283" spans="1:10" ht="17.25" customHeight="1">
      <c r="A283" s="147" t="s">
        <v>401</v>
      </c>
      <c r="B283" s="104" t="s">
        <v>112</v>
      </c>
      <c r="C283" s="5">
        <v>70000</v>
      </c>
      <c r="D283" s="5"/>
      <c r="E283" s="5"/>
      <c r="F283" s="5"/>
      <c r="G283" s="91">
        <f>C283+D283</f>
        <v>70000</v>
      </c>
      <c r="H283" s="234"/>
      <c r="I283" s="234"/>
      <c r="J283" s="244">
        <f>G283-H283</f>
        <v>70000</v>
      </c>
    </row>
    <row r="284" spans="1:10" ht="17.25" customHeight="1">
      <c r="A284" s="147" t="s">
        <v>402</v>
      </c>
      <c r="B284" s="104" t="s">
        <v>113</v>
      </c>
      <c r="C284" s="5">
        <v>35000</v>
      </c>
      <c r="D284" s="5"/>
      <c r="E284" s="5"/>
      <c r="F284" s="5"/>
      <c r="G284" s="91">
        <f t="shared" ref="G284:G288" si="62">C284+D284</f>
        <v>35000</v>
      </c>
      <c r="H284" s="234"/>
      <c r="I284" s="234"/>
      <c r="J284" s="244">
        <f t="shared" ref="J284:J288" si="63">G284-H284</f>
        <v>35000</v>
      </c>
    </row>
    <row r="285" spans="1:10" ht="17.25" customHeight="1">
      <c r="A285" s="147" t="s">
        <v>404</v>
      </c>
      <c r="B285" s="104" t="s">
        <v>114</v>
      </c>
      <c r="C285" s="5">
        <v>2000</v>
      </c>
      <c r="D285" s="5"/>
      <c r="E285" s="5"/>
      <c r="F285" s="5"/>
      <c r="G285" s="91">
        <f t="shared" si="62"/>
        <v>2000</v>
      </c>
      <c r="H285" s="234"/>
      <c r="I285" s="234"/>
      <c r="J285" s="244">
        <f t="shared" si="63"/>
        <v>2000</v>
      </c>
    </row>
    <row r="286" spans="1:10" ht="17.25" customHeight="1">
      <c r="A286" s="147" t="s">
        <v>403</v>
      </c>
      <c r="B286" s="104" t="s">
        <v>115</v>
      </c>
      <c r="C286" s="5">
        <v>2000</v>
      </c>
      <c r="D286" s="5"/>
      <c r="E286" s="5"/>
      <c r="F286" s="5"/>
      <c r="G286" s="91">
        <f t="shared" si="62"/>
        <v>2000</v>
      </c>
      <c r="H286" s="234">
        <v>175.56</v>
      </c>
      <c r="I286" s="234"/>
      <c r="J286" s="244">
        <f t="shared" si="63"/>
        <v>1824.44</v>
      </c>
    </row>
    <row r="287" spans="1:10" ht="17.25" customHeight="1">
      <c r="A287" s="147" t="s">
        <v>405</v>
      </c>
      <c r="B287" s="104" t="s">
        <v>116</v>
      </c>
      <c r="C287" s="5">
        <v>15000</v>
      </c>
      <c r="D287" s="5"/>
      <c r="E287" s="5"/>
      <c r="F287" s="5"/>
      <c r="G287" s="91">
        <f t="shared" si="62"/>
        <v>15000</v>
      </c>
      <c r="H287" s="234"/>
      <c r="I287" s="234"/>
      <c r="J287" s="244">
        <f t="shared" si="63"/>
        <v>15000</v>
      </c>
    </row>
    <row r="288" spans="1:10" ht="17.25" customHeight="1">
      <c r="A288" s="147" t="s">
        <v>406</v>
      </c>
      <c r="B288" s="104" t="s">
        <v>117</v>
      </c>
      <c r="C288" s="5">
        <v>20000</v>
      </c>
      <c r="D288" s="5"/>
      <c r="E288" s="5"/>
      <c r="F288" s="5"/>
      <c r="G288" s="91">
        <f t="shared" si="62"/>
        <v>20000</v>
      </c>
      <c r="H288" s="234"/>
      <c r="I288" s="234"/>
      <c r="J288" s="244">
        <f t="shared" si="63"/>
        <v>20000</v>
      </c>
    </row>
    <row r="289" spans="1:10" ht="17.25" customHeight="1">
      <c r="A289" s="133"/>
      <c r="B289" s="113" t="s">
        <v>118</v>
      </c>
      <c r="C289" s="34">
        <f>SUM(C283:C288)</f>
        <v>144000</v>
      </c>
      <c r="D289" s="34">
        <f>SUM(D283:D288)</f>
        <v>0</v>
      </c>
      <c r="E289" s="34">
        <f>SUM(E283:E288)</f>
        <v>0</v>
      </c>
      <c r="F289" s="34">
        <v>0</v>
      </c>
      <c r="G289" s="220">
        <f>SUM(G283:G288)</f>
        <v>144000</v>
      </c>
      <c r="H289" s="220">
        <f t="shared" ref="H289:J289" si="64">SUM(H283:H288)</f>
        <v>175.56</v>
      </c>
      <c r="I289" s="220">
        <f t="shared" si="64"/>
        <v>0</v>
      </c>
      <c r="J289" s="34">
        <f t="shared" si="64"/>
        <v>143824.44</v>
      </c>
    </row>
    <row r="290" spans="1:10" ht="17.25" customHeight="1">
      <c r="A290" s="193" t="s">
        <v>119</v>
      </c>
      <c r="B290" s="104" t="s">
        <v>120</v>
      </c>
      <c r="C290" s="5"/>
      <c r="D290" s="5"/>
      <c r="E290" s="5"/>
      <c r="F290" s="5"/>
      <c r="G290" s="91"/>
      <c r="H290" s="234"/>
      <c r="I290" s="234"/>
      <c r="J290" s="244"/>
    </row>
    <row r="291" spans="1:10" ht="17.25" customHeight="1">
      <c r="A291" s="147" t="s">
        <v>407</v>
      </c>
      <c r="B291" s="104" t="s">
        <v>408</v>
      </c>
      <c r="C291" s="5"/>
      <c r="D291" s="5"/>
      <c r="E291" s="5"/>
      <c r="F291" s="5"/>
      <c r="G291" s="91"/>
      <c r="H291" s="234"/>
      <c r="I291" s="234"/>
      <c r="J291" s="244"/>
    </row>
    <row r="292" spans="1:10" ht="17.25" customHeight="1">
      <c r="A292" s="190" t="s">
        <v>409</v>
      </c>
      <c r="B292" s="104" t="s">
        <v>410</v>
      </c>
      <c r="C292" s="5">
        <v>6000</v>
      </c>
      <c r="D292" s="5"/>
      <c r="E292" s="5"/>
      <c r="F292" s="5"/>
      <c r="G292" s="91">
        <f>C292+D292</f>
        <v>6000</v>
      </c>
      <c r="H292" s="234">
        <v>5028.09</v>
      </c>
      <c r="I292" s="234"/>
      <c r="J292" s="244">
        <f>G292-H292</f>
        <v>971.90999999999985</v>
      </c>
    </row>
    <row r="293" spans="1:10" ht="17.25" customHeight="1">
      <c r="A293" s="190" t="s">
        <v>411</v>
      </c>
      <c r="B293" s="104" t="s">
        <v>412</v>
      </c>
      <c r="C293" s="5">
        <v>6000</v>
      </c>
      <c r="D293" s="5"/>
      <c r="E293" s="5"/>
      <c r="F293" s="5"/>
      <c r="G293" s="91">
        <f>C293+D293</f>
        <v>6000</v>
      </c>
      <c r="H293" s="234">
        <v>2405</v>
      </c>
      <c r="I293" s="234"/>
      <c r="J293" s="244">
        <f>G293-H293</f>
        <v>3595</v>
      </c>
    </row>
    <row r="294" spans="1:10" ht="17.25" customHeight="1">
      <c r="A294" s="192"/>
      <c r="B294" s="113" t="s">
        <v>481</v>
      </c>
      <c r="C294" s="34">
        <f>SUM(C292:C293)</f>
        <v>12000</v>
      </c>
      <c r="D294" s="34">
        <f>SUM(D292:D293)</f>
        <v>0</v>
      </c>
      <c r="E294" s="34">
        <f>SUM(E292:E293)</f>
        <v>0</v>
      </c>
      <c r="F294" s="34">
        <v>0</v>
      </c>
      <c r="G294" s="220">
        <f>SUM(G292:G293)</f>
        <v>12000</v>
      </c>
      <c r="H294" s="220">
        <f t="shared" ref="H294:J294" si="65">SUM(H292:H293)</f>
        <v>7433.09</v>
      </c>
      <c r="I294" s="220">
        <f t="shared" si="65"/>
        <v>0</v>
      </c>
      <c r="J294" s="34">
        <f t="shared" si="65"/>
        <v>4566.91</v>
      </c>
    </row>
    <row r="295" spans="1:10" ht="17.25" customHeight="1">
      <c r="A295" s="194" t="s">
        <v>121</v>
      </c>
      <c r="B295" s="188" t="s">
        <v>122</v>
      </c>
      <c r="C295" s="75"/>
      <c r="D295" s="75"/>
      <c r="E295" s="75"/>
      <c r="F295" s="75"/>
      <c r="G295" s="257"/>
      <c r="H295" s="234"/>
      <c r="I295" s="234"/>
      <c r="J295" s="244"/>
    </row>
    <row r="296" spans="1:10" ht="17.25" customHeight="1">
      <c r="A296" s="147" t="s">
        <v>413</v>
      </c>
      <c r="B296" s="104" t="s">
        <v>414</v>
      </c>
      <c r="C296" s="5"/>
      <c r="D296" s="5"/>
      <c r="E296" s="5"/>
      <c r="F296" s="5"/>
      <c r="G296" s="91"/>
      <c r="H296" s="234"/>
      <c r="I296" s="234"/>
      <c r="J296" s="244"/>
    </row>
    <row r="297" spans="1:10" ht="17.25" customHeight="1">
      <c r="A297" s="190" t="s">
        <v>416</v>
      </c>
      <c r="B297" s="104" t="s">
        <v>415</v>
      </c>
      <c r="C297" s="5">
        <v>70000</v>
      </c>
      <c r="D297" s="5"/>
      <c r="E297" s="5"/>
      <c r="F297" s="5"/>
      <c r="G297" s="91">
        <f>C297+D297</f>
        <v>70000</v>
      </c>
      <c r="H297" s="234">
        <v>33499</v>
      </c>
      <c r="I297" s="234"/>
      <c r="J297" s="244">
        <f>G297-H297</f>
        <v>36501</v>
      </c>
    </row>
    <row r="298" spans="1:10" ht="11.25" customHeight="1">
      <c r="A298" s="192"/>
      <c r="B298" s="113" t="s">
        <v>480</v>
      </c>
      <c r="C298" s="34">
        <f>SUM(C297)</f>
        <v>70000</v>
      </c>
      <c r="D298" s="34">
        <f>SUM(D297)</f>
        <v>0</v>
      </c>
      <c r="E298" s="34">
        <f>SUM(E297)</f>
        <v>0</v>
      </c>
      <c r="F298" s="34">
        <v>0</v>
      </c>
      <c r="G298" s="220">
        <f>SUM(G297)</f>
        <v>70000</v>
      </c>
      <c r="H298" s="220">
        <f t="shared" ref="H298:J298" si="66">SUM(H297)</f>
        <v>33499</v>
      </c>
      <c r="I298" s="220">
        <f t="shared" si="66"/>
        <v>0</v>
      </c>
      <c r="J298" s="34">
        <f t="shared" si="66"/>
        <v>36501</v>
      </c>
    </row>
    <row r="299" spans="1:10" ht="16.5" customHeight="1">
      <c r="A299" s="155" t="s">
        <v>123</v>
      </c>
      <c r="B299" s="116" t="s">
        <v>124</v>
      </c>
      <c r="C299" s="5"/>
      <c r="D299" s="5"/>
      <c r="E299" s="5"/>
      <c r="F299" s="5"/>
      <c r="G299" s="91"/>
      <c r="H299" s="234"/>
      <c r="I299" s="234"/>
      <c r="J299" s="244"/>
    </row>
    <row r="300" spans="1:10" ht="16.5" customHeight="1">
      <c r="A300" s="147" t="s">
        <v>417</v>
      </c>
      <c r="B300" s="104" t="s">
        <v>421</v>
      </c>
      <c r="C300" s="24">
        <v>32000</v>
      </c>
      <c r="D300" s="9"/>
      <c r="E300" s="9"/>
      <c r="F300" s="9"/>
      <c r="G300" s="94">
        <f>C300+D300</f>
        <v>32000</v>
      </c>
      <c r="H300" s="234">
        <v>7820</v>
      </c>
      <c r="I300" s="234"/>
      <c r="J300" s="244">
        <f>G300-H300</f>
        <v>24180</v>
      </c>
    </row>
    <row r="301" spans="1:10" ht="16.5" customHeight="1">
      <c r="A301" s="147" t="s">
        <v>418</v>
      </c>
      <c r="B301" s="104" t="s">
        <v>592</v>
      </c>
      <c r="C301" s="24">
        <v>20000</v>
      </c>
      <c r="D301" s="9"/>
      <c r="E301" s="9"/>
      <c r="F301" s="9"/>
      <c r="G301" s="94">
        <f t="shared" ref="G301:G310" si="67">C301+D301</f>
        <v>20000</v>
      </c>
      <c r="H301" s="234">
        <v>19417.79</v>
      </c>
      <c r="I301" s="234"/>
      <c r="J301" s="244">
        <f t="shared" ref="J301:J310" si="68">G301-H301</f>
        <v>582.20999999999913</v>
      </c>
    </row>
    <row r="302" spans="1:10" ht="16.5" customHeight="1">
      <c r="A302" s="147" t="s">
        <v>419</v>
      </c>
      <c r="B302" s="104" t="s">
        <v>615</v>
      </c>
      <c r="C302" s="24">
        <v>10000</v>
      </c>
      <c r="D302" s="9"/>
      <c r="E302" s="9"/>
      <c r="F302" s="9"/>
      <c r="G302" s="94">
        <f t="shared" si="67"/>
        <v>10000</v>
      </c>
      <c r="H302" s="234">
        <v>672</v>
      </c>
      <c r="I302" s="234"/>
      <c r="J302" s="244">
        <f t="shared" si="68"/>
        <v>9328</v>
      </c>
    </row>
    <row r="303" spans="1:10" ht="16.5" customHeight="1">
      <c r="A303" s="147" t="s">
        <v>420</v>
      </c>
      <c r="B303" s="104" t="s">
        <v>125</v>
      </c>
      <c r="C303" s="24">
        <v>15000</v>
      </c>
      <c r="D303" s="9"/>
      <c r="E303" s="9"/>
      <c r="F303" s="9"/>
      <c r="G303" s="94">
        <f t="shared" si="67"/>
        <v>15000</v>
      </c>
      <c r="H303" s="234">
        <v>5369.07</v>
      </c>
      <c r="I303" s="234"/>
      <c r="J303" s="244">
        <f t="shared" si="68"/>
        <v>9630.93</v>
      </c>
    </row>
    <row r="304" spans="1:10" ht="16.5" customHeight="1">
      <c r="A304" s="126" t="s">
        <v>601</v>
      </c>
      <c r="B304" s="191" t="s">
        <v>602</v>
      </c>
      <c r="C304" s="24">
        <f>C305+C306+C307+C308+C309+C310</f>
        <v>11700</v>
      </c>
      <c r="D304" s="9"/>
      <c r="E304" s="9"/>
      <c r="F304" s="9"/>
      <c r="G304" s="94">
        <f t="shared" si="67"/>
        <v>11700</v>
      </c>
      <c r="H304" s="234">
        <v>427.68</v>
      </c>
      <c r="I304" s="234"/>
      <c r="J304" s="244">
        <f t="shared" si="68"/>
        <v>11272.32</v>
      </c>
    </row>
    <row r="305" spans="1:10" ht="16.5" customHeight="1">
      <c r="A305" s="190" t="s">
        <v>603</v>
      </c>
      <c r="B305" s="104" t="s">
        <v>604</v>
      </c>
      <c r="C305" s="5">
        <v>1000</v>
      </c>
      <c r="D305" s="5"/>
      <c r="E305" s="5"/>
      <c r="F305" s="5"/>
      <c r="G305" s="94">
        <f t="shared" si="67"/>
        <v>1000</v>
      </c>
      <c r="H305" s="234"/>
      <c r="I305" s="234"/>
      <c r="J305" s="244">
        <f t="shared" si="68"/>
        <v>1000</v>
      </c>
    </row>
    <row r="306" spans="1:10" ht="16.5" customHeight="1">
      <c r="A306" s="190" t="s">
        <v>606</v>
      </c>
      <c r="B306" s="104" t="s">
        <v>605</v>
      </c>
      <c r="C306" s="5">
        <v>500</v>
      </c>
      <c r="D306" s="5"/>
      <c r="E306" s="5"/>
      <c r="F306" s="5"/>
      <c r="G306" s="94">
        <f t="shared" si="67"/>
        <v>500</v>
      </c>
      <c r="H306" s="234"/>
      <c r="I306" s="234"/>
      <c r="J306" s="244">
        <f t="shared" si="68"/>
        <v>500</v>
      </c>
    </row>
    <row r="307" spans="1:10" ht="16.5" customHeight="1">
      <c r="A307" s="190" t="s">
        <v>607</v>
      </c>
      <c r="B307" s="104" t="s">
        <v>608</v>
      </c>
      <c r="C307" s="5">
        <v>4000</v>
      </c>
      <c r="D307" s="5"/>
      <c r="E307" s="5"/>
      <c r="F307" s="5"/>
      <c r="G307" s="94">
        <f t="shared" si="67"/>
        <v>4000</v>
      </c>
      <c r="H307" s="234"/>
      <c r="I307" s="234"/>
      <c r="J307" s="244">
        <f t="shared" si="68"/>
        <v>4000</v>
      </c>
    </row>
    <row r="308" spans="1:10" ht="16.5" customHeight="1">
      <c r="A308" s="190" t="s">
        <v>610</v>
      </c>
      <c r="B308" s="405" t="s">
        <v>609</v>
      </c>
      <c r="C308" s="5">
        <v>200</v>
      </c>
      <c r="D308" s="5"/>
      <c r="E308" s="5"/>
      <c r="F308" s="5"/>
      <c r="G308" s="94">
        <f t="shared" si="67"/>
        <v>200</v>
      </c>
      <c r="H308" s="234"/>
      <c r="I308" s="234"/>
      <c r="J308" s="244">
        <f t="shared" si="68"/>
        <v>200</v>
      </c>
    </row>
    <row r="309" spans="1:10" ht="16.5" customHeight="1">
      <c r="A309" s="190" t="s">
        <v>611</v>
      </c>
      <c r="B309" s="104" t="s">
        <v>612</v>
      </c>
      <c r="C309" s="5">
        <v>2000</v>
      </c>
      <c r="D309" s="5"/>
      <c r="E309" s="5"/>
      <c r="F309" s="5"/>
      <c r="G309" s="94">
        <f t="shared" si="67"/>
        <v>2000</v>
      </c>
      <c r="H309" s="234"/>
      <c r="I309" s="234"/>
      <c r="J309" s="244">
        <f t="shared" si="68"/>
        <v>2000</v>
      </c>
    </row>
    <row r="310" spans="1:10" ht="16.5" customHeight="1">
      <c r="A310" s="190" t="s">
        <v>613</v>
      </c>
      <c r="B310" s="104" t="s">
        <v>614</v>
      </c>
      <c r="C310" s="5">
        <v>4000</v>
      </c>
      <c r="D310" s="5"/>
      <c r="E310" s="5"/>
      <c r="F310" s="5"/>
      <c r="G310" s="94">
        <f t="shared" si="67"/>
        <v>4000</v>
      </c>
      <c r="H310" s="234"/>
      <c r="I310" s="234"/>
      <c r="J310" s="244">
        <f t="shared" si="68"/>
        <v>4000</v>
      </c>
    </row>
    <row r="311" spans="1:10" ht="18" customHeight="1">
      <c r="A311" s="133"/>
      <c r="B311" s="113" t="s">
        <v>126</v>
      </c>
      <c r="C311" s="34">
        <f>SUM(C300:C310)</f>
        <v>100400</v>
      </c>
      <c r="D311" s="34">
        <f>SUM(D300:D310)</f>
        <v>0</v>
      </c>
      <c r="E311" s="34">
        <f>SUM(E300:E310)</f>
        <v>0</v>
      </c>
      <c r="F311" s="34">
        <v>0</v>
      </c>
      <c r="G311" s="220">
        <f>SUM(G300:G310)</f>
        <v>100400</v>
      </c>
      <c r="H311" s="220">
        <f t="shared" ref="H311:J311" si="69">SUM(H300:H310)</f>
        <v>33706.54</v>
      </c>
      <c r="I311" s="220">
        <f t="shared" si="69"/>
        <v>0</v>
      </c>
      <c r="J311" s="34">
        <f t="shared" si="69"/>
        <v>66693.459999999992</v>
      </c>
    </row>
    <row r="312" spans="1:10" ht="16.5" customHeight="1">
      <c r="A312" s="193" t="s">
        <v>127</v>
      </c>
      <c r="B312" s="104" t="s">
        <v>128</v>
      </c>
      <c r="C312" s="5"/>
      <c r="D312" s="5"/>
      <c r="E312" s="5"/>
      <c r="F312" s="5"/>
      <c r="G312" s="91"/>
      <c r="H312" s="234"/>
      <c r="I312" s="234"/>
      <c r="J312" s="244"/>
    </row>
    <row r="313" spans="1:10" ht="16.5" customHeight="1">
      <c r="A313" s="147" t="s">
        <v>422</v>
      </c>
      <c r="B313" s="104" t="s">
        <v>678</v>
      </c>
      <c r="C313" s="5"/>
      <c r="D313" s="5"/>
      <c r="E313" s="5"/>
      <c r="F313" s="5"/>
      <c r="G313" s="91"/>
      <c r="H313" s="234"/>
      <c r="I313" s="234"/>
      <c r="J313" s="244"/>
    </row>
    <row r="314" spans="1:10" ht="16.5" customHeight="1">
      <c r="A314" s="190" t="s">
        <v>534</v>
      </c>
      <c r="B314" s="104" t="s">
        <v>535</v>
      </c>
      <c r="C314" s="5">
        <v>8000</v>
      </c>
      <c r="D314" s="5"/>
      <c r="E314" s="5"/>
      <c r="F314" s="5"/>
      <c r="G314" s="91">
        <f>C314+D314</f>
        <v>8000</v>
      </c>
      <c r="H314" s="234">
        <v>1048.78</v>
      </c>
      <c r="I314" s="234"/>
      <c r="J314" s="244">
        <f>G314-H314</f>
        <v>6951.22</v>
      </c>
    </row>
    <row r="315" spans="1:10" ht="16.5" customHeight="1">
      <c r="A315" s="190" t="s">
        <v>536</v>
      </c>
      <c r="B315" s="104" t="s">
        <v>537</v>
      </c>
      <c r="C315" s="5">
        <v>2000</v>
      </c>
      <c r="D315" s="5"/>
      <c r="E315" s="5"/>
      <c r="F315" s="5"/>
      <c r="G315" s="91">
        <f t="shared" ref="G315:G318" si="70">C315+D315</f>
        <v>2000</v>
      </c>
      <c r="H315" s="234"/>
      <c r="I315" s="234"/>
      <c r="J315" s="244">
        <f t="shared" ref="J315:J318" si="71">G315-H315</f>
        <v>2000</v>
      </c>
    </row>
    <row r="316" spans="1:10" ht="16.5" customHeight="1">
      <c r="A316" s="147" t="s">
        <v>423</v>
      </c>
      <c r="B316" s="104" t="s">
        <v>129</v>
      </c>
      <c r="C316" s="5">
        <v>5000</v>
      </c>
      <c r="D316" s="5"/>
      <c r="E316" s="5"/>
      <c r="F316" s="5"/>
      <c r="G316" s="91">
        <f t="shared" si="70"/>
        <v>5000</v>
      </c>
      <c r="H316" s="234">
        <v>2118.89</v>
      </c>
      <c r="I316" s="234"/>
      <c r="J316" s="244">
        <f t="shared" si="71"/>
        <v>2881.11</v>
      </c>
    </row>
    <row r="317" spans="1:10" ht="16.5" customHeight="1">
      <c r="A317" s="147" t="s">
        <v>424</v>
      </c>
      <c r="B317" s="104" t="s">
        <v>130</v>
      </c>
      <c r="C317" s="5">
        <v>3000</v>
      </c>
      <c r="D317" s="5"/>
      <c r="E317" s="5"/>
      <c r="F317" s="5"/>
      <c r="G317" s="91">
        <f t="shared" si="70"/>
        <v>3000</v>
      </c>
      <c r="H317" s="234">
        <v>503.86</v>
      </c>
      <c r="I317" s="234"/>
      <c r="J317" s="244">
        <f t="shared" si="71"/>
        <v>2496.14</v>
      </c>
    </row>
    <row r="318" spans="1:10" ht="16.5" customHeight="1">
      <c r="A318" s="147" t="s">
        <v>425</v>
      </c>
      <c r="B318" s="104" t="s">
        <v>131</v>
      </c>
      <c r="C318" s="5">
        <v>1000</v>
      </c>
      <c r="D318" s="5"/>
      <c r="E318" s="5"/>
      <c r="F318" s="5"/>
      <c r="G318" s="91">
        <f t="shared" si="70"/>
        <v>1000</v>
      </c>
      <c r="H318" s="234">
        <v>592.63</v>
      </c>
      <c r="I318" s="234"/>
      <c r="J318" s="244">
        <f t="shared" si="71"/>
        <v>407.37</v>
      </c>
    </row>
    <row r="319" spans="1:10" ht="15.75" customHeight="1">
      <c r="A319" s="133"/>
      <c r="B319" s="113" t="s">
        <v>132</v>
      </c>
      <c r="C319" s="34">
        <f>SUM(C313:C318)</f>
        <v>19000</v>
      </c>
      <c r="D319" s="34">
        <f>SUM(D313:D318)</f>
        <v>0</v>
      </c>
      <c r="E319" s="34">
        <f>SUM(E313:E318)</f>
        <v>0</v>
      </c>
      <c r="F319" s="34">
        <v>0</v>
      </c>
      <c r="G319" s="220">
        <f>SUM(G313:G318)</f>
        <v>19000</v>
      </c>
      <c r="H319" s="220">
        <f t="shared" ref="H319:J319" si="72">SUM(H313:H318)</f>
        <v>4264.16</v>
      </c>
      <c r="I319" s="220">
        <f t="shared" si="72"/>
        <v>0</v>
      </c>
      <c r="J319" s="34">
        <f t="shared" si="72"/>
        <v>14735.840000000002</v>
      </c>
    </row>
    <row r="320" spans="1:10" ht="15.75" customHeight="1">
      <c r="A320" s="155" t="s">
        <v>133</v>
      </c>
      <c r="B320" s="116" t="s">
        <v>134</v>
      </c>
      <c r="C320" s="5"/>
      <c r="D320" s="5"/>
      <c r="E320" s="5"/>
      <c r="F320" s="5"/>
      <c r="G320" s="91"/>
      <c r="H320" s="234"/>
      <c r="I320" s="234"/>
      <c r="J320" s="244"/>
    </row>
    <row r="321" spans="1:10" ht="15.75" customHeight="1">
      <c r="A321" s="126" t="s">
        <v>430</v>
      </c>
      <c r="B321" s="191" t="s">
        <v>431</v>
      </c>
      <c r="C321" s="5">
        <v>28000</v>
      </c>
      <c r="D321" s="5"/>
      <c r="E321" s="5"/>
      <c r="F321" s="5"/>
      <c r="G321" s="91">
        <f>C321+D321</f>
        <v>28000</v>
      </c>
      <c r="H321" s="234">
        <v>8789.9</v>
      </c>
      <c r="I321" s="234"/>
      <c r="J321" s="244">
        <f>G321-H321</f>
        <v>19210.099999999999</v>
      </c>
    </row>
    <row r="322" spans="1:10" ht="15.75" customHeight="1">
      <c r="A322" s="126" t="s">
        <v>432</v>
      </c>
      <c r="B322" s="132" t="s">
        <v>433</v>
      </c>
      <c r="C322" s="5">
        <v>15000</v>
      </c>
      <c r="D322" s="5"/>
      <c r="E322" s="5"/>
      <c r="F322" s="5"/>
      <c r="G322" s="91">
        <f>C322+D322</f>
        <v>15000</v>
      </c>
      <c r="H322" s="234">
        <v>11205.63</v>
      </c>
      <c r="I322" s="234"/>
      <c r="J322" s="244">
        <f>G322-H322</f>
        <v>3794.3700000000008</v>
      </c>
    </row>
    <row r="323" spans="1:10" ht="15.75" customHeight="1">
      <c r="A323" s="127"/>
      <c r="B323" s="113" t="s">
        <v>482</v>
      </c>
      <c r="C323" s="34">
        <f>SUM(C321:C322)</f>
        <v>43000</v>
      </c>
      <c r="D323" s="34">
        <f>SUM(D321:D322)</f>
        <v>0</v>
      </c>
      <c r="E323" s="34">
        <f>SUM(E321:E322)</f>
        <v>0</v>
      </c>
      <c r="F323" s="34">
        <v>0</v>
      </c>
      <c r="G323" s="220">
        <f>SUM(G321:G322)</f>
        <v>43000</v>
      </c>
      <c r="H323" s="220">
        <f t="shared" ref="H323:J323" si="73">SUM(H321:H322)</f>
        <v>19995.53</v>
      </c>
      <c r="I323" s="220">
        <f t="shared" si="73"/>
        <v>0</v>
      </c>
      <c r="J323" s="34">
        <f t="shared" si="73"/>
        <v>23004.47</v>
      </c>
    </row>
    <row r="324" spans="1:10" ht="15.75" customHeight="1">
      <c r="A324" s="159" t="s">
        <v>680</v>
      </c>
      <c r="B324" s="195" t="s">
        <v>736</v>
      </c>
      <c r="C324" s="5"/>
      <c r="D324" s="5"/>
      <c r="E324" s="5"/>
      <c r="F324" s="5"/>
      <c r="G324" s="91"/>
      <c r="H324" s="234"/>
      <c r="I324" s="234"/>
      <c r="J324" s="244"/>
    </row>
    <row r="325" spans="1:10" ht="15.75" customHeight="1">
      <c r="A325" s="190" t="s">
        <v>683</v>
      </c>
      <c r="B325" s="171" t="s">
        <v>665</v>
      </c>
      <c r="C325" s="5">
        <v>80000</v>
      </c>
      <c r="D325" s="5"/>
      <c r="E325" s="5"/>
      <c r="F325" s="5"/>
      <c r="G325" s="91">
        <f>C325+D325</f>
        <v>80000</v>
      </c>
      <c r="H325" s="234">
        <v>42000</v>
      </c>
      <c r="I325" s="234"/>
      <c r="J325" s="244">
        <f>G325-H325</f>
        <v>38000</v>
      </c>
    </row>
    <row r="326" spans="1:10" ht="15.75" customHeight="1">
      <c r="A326" s="190" t="s">
        <v>681</v>
      </c>
      <c r="B326" s="171" t="s">
        <v>737</v>
      </c>
      <c r="C326" s="5">
        <v>500000</v>
      </c>
      <c r="D326" s="32"/>
      <c r="E326" s="32"/>
      <c r="F326" s="32"/>
      <c r="G326" s="91">
        <f t="shared" ref="G326:G327" si="74">C326+D326</f>
        <v>500000</v>
      </c>
      <c r="H326" s="234">
        <v>196534.71</v>
      </c>
      <c r="I326" s="234"/>
      <c r="J326" s="244">
        <f t="shared" ref="J326:J327" si="75">G326-H326</f>
        <v>303465.29000000004</v>
      </c>
    </row>
    <row r="327" spans="1:10" ht="15.75" customHeight="1">
      <c r="A327" s="190" t="s">
        <v>693</v>
      </c>
      <c r="B327" s="171" t="s">
        <v>738</v>
      </c>
      <c r="C327" s="5">
        <v>600000</v>
      </c>
      <c r="D327" s="32"/>
      <c r="E327" s="32"/>
      <c r="F327" s="32"/>
      <c r="G327" s="91">
        <f t="shared" si="74"/>
        <v>600000</v>
      </c>
      <c r="H327" s="234">
        <v>321149.57</v>
      </c>
      <c r="I327" s="234"/>
      <c r="J327" s="244">
        <f t="shared" si="75"/>
        <v>278850.43</v>
      </c>
    </row>
    <row r="328" spans="1:10" ht="15.75" customHeight="1">
      <c r="A328" s="192"/>
      <c r="B328" s="113" t="s">
        <v>682</v>
      </c>
      <c r="C328" s="34">
        <f>SUM(C325:C327)</f>
        <v>1180000</v>
      </c>
      <c r="D328" s="34">
        <f>SUM(D325:D327)</f>
        <v>0</v>
      </c>
      <c r="E328" s="34">
        <f>SUM(E325:E327)</f>
        <v>0</v>
      </c>
      <c r="F328" s="34">
        <v>0</v>
      </c>
      <c r="G328" s="220">
        <f>SUM(G325:G327)</f>
        <v>1180000</v>
      </c>
      <c r="H328" s="220">
        <f t="shared" ref="H328:J328" si="76">SUM(H325:H327)</f>
        <v>559684.28</v>
      </c>
      <c r="I328" s="220">
        <f t="shared" si="76"/>
        <v>0</v>
      </c>
      <c r="J328" s="34">
        <f t="shared" si="76"/>
        <v>620315.72</v>
      </c>
    </row>
    <row r="329" spans="1:10" ht="15.75" customHeight="1">
      <c r="A329" s="155" t="s">
        <v>135</v>
      </c>
      <c r="B329" s="116" t="s">
        <v>136</v>
      </c>
      <c r="C329" s="5"/>
      <c r="D329" s="5"/>
      <c r="E329" s="5"/>
      <c r="F329" s="5"/>
      <c r="G329" s="91"/>
      <c r="H329" s="234"/>
      <c r="I329" s="234"/>
      <c r="J329" s="244"/>
    </row>
    <row r="330" spans="1:10" ht="15.75" customHeight="1">
      <c r="A330" s="147" t="s">
        <v>426</v>
      </c>
      <c r="B330" s="104" t="s">
        <v>137</v>
      </c>
      <c r="C330" s="5">
        <v>6000</v>
      </c>
      <c r="D330" s="5"/>
      <c r="E330" s="5"/>
      <c r="F330" s="5"/>
      <c r="G330" s="91">
        <f>C330+D330</f>
        <v>6000</v>
      </c>
      <c r="H330" s="234">
        <v>975.7</v>
      </c>
      <c r="I330" s="234"/>
      <c r="J330" s="244">
        <f>G330-H330</f>
        <v>5024.3</v>
      </c>
    </row>
    <row r="331" spans="1:10" ht="15.75" customHeight="1">
      <c r="A331" s="147" t="s">
        <v>427</v>
      </c>
      <c r="B331" s="104" t="s">
        <v>138</v>
      </c>
      <c r="C331" s="5">
        <v>3000</v>
      </c>
      <c r="D331" s="5"/>
      <c r="E331" s="5"/>
      <c r="F331" s="5"/>
      <c r="G331" s="91">
        <f t="shared" ref="G331:G334" si="77">C331+D331</f>
        <v>3000</v>
      </c>
      <c r="H331" s="234"/>
      <c r="I331" s="234"/>
      <c r="J331" s="244">
        <f t="shared" ref="J331:J334" si="78">G331-H331</f>
        <v>3000</v>
      </c>
    </row>
    <row r="332" spans="1:10" ht="15.75" customHeight="1">
      <c r="A332" s="147" t="s">
        <v>428</v>
      </c>
      <c r="B332" s="104" t="s">
        <v>139</v>
      </c>
      <c r="C332" s="5">
        <v>50000</v>
      </c>
      <c r="D332" s="5"/>
      <c r="E332" s="5"/>
      <c r="F332" s="5"/>
      <c r="G332" s="91">
        <f t="shared" si="77"/>
        <v>50000</v>
      </c>
      <c r="H332" s="234"/>
      <c r="I332" s="234"/>
      <c r="J332" s="244">
        <f t="shared" si="78"/>
        <v>50000</v>
      </c>
    </row>
    <row r="333" spans="1:10" s="138" customFormat="1" ht="15.75" customHeight="1">
      <c r="A333" s="147" t="s">
        <v>747</v>
      </c>
      <c r="B333" s="104" t="s">
        <v>744</v>
      </c>
      <c r="C333" s="57">
        <v>10000</v>
      </c>
      <c r="D333" s="57"/>
      <c r="E333" s="57"/>
      <c r="F333" s="57"/>
      <c r="G333" s="91">
        <f t="shared" si="77"/>
        <v>10000</v>
      </c>
      <c r="H333" s="242"/>
      <c r="I333" s="242"/>
      <c r="J333" s="244">
        <f t="shared" si="78"/>
        <v>10000</v>
      </c>
    </row>
    <row r="334" spans="1:10">
      <c r="A334" s="147" t="s">
        <v>429</v>
      </c>
      <c r="B334" s="104" t="s">
        <v>140</v>
      </c>
      <c r="C334" s="5">
        <v>70110.2</v>
      </c>
      <c r="D334" s="5">
        <f>-1025.13-582-1000-30000-12000</f>
        <v>-44607.130000000005</v>
      </c>
      <c r="E334" s="5"/>
      <c r="F334" s="5"/>
      <c r="G334" s="91">
        <f t="shared" si="77"/>
        <v>25503.069999999992</v>
      </c>
      <c r="H334" s="234">
        <v>140.25</v>
      </c>
      <c r="I334" s="234"/>
      <c r="J334" s="244">
        <f t="shared" si="78"/>
        <v>25362.819999999992</v>
      </c>
    </row>
    <row r="335" spans="1:10" ht="18" customHeight="1">
      <c r="A335" s="196"/>
      <c r="B335" s="197" t="s">
        <v>141</v>
      </c>
      <c r="C335" s="77">
        <f>SUM(C330:C334)</f>
        <v>139110.20000000001</v>
      </c>
      <c r="D335" s="77">
        <f>SUM(D330:D334)</f>
        <v>-44607.130000000005</v>
      </c>
      <c r="E335" s="77">
        <f>SUM(E330:E334)</f>
        <v>0</v>
      </c>
      <c r="F335" s="77">
        <v>0</v>
      </c>
      <c r="G335" s="259">
        <f>SUM(G330:G334)</f>
        <v>94503.069999999992</v>
      </c>
      <c r="H335" s="259">
        <f t="shared" ref="H335:J335" si="79">SUM(H330:H334)</f>
        <v>1115.95</v>
      </c>
      <c r="I335" s="259">
        <f t="shared" si="79"/>
        <v>0</v>
      </c>
      <c r="J335" s="34">
        <f t="shared" si="79"/>
        <v>93387.12</v>
      </c>
    </row>
    <row r="336" spans="1:10" ht="26.25" customHeight="1">
      <c r="A336" s="283"/>
      <c r="B336" s="284" t="s">
        <v>142</v>
      </c>
      <c r="C336" s="282">
        <f>C277+C281+C289+C294+C298+C311+C319+C323+C335+C328</f>
        <v>2072510.2</v>
      </c>
      <c r="D336" s="282">
        <f>D277+D281+D289+D294+D298+D311+D319+D323+D335+D328</f>
        <v>-52607.130000000005</v>
      </c>
      <c r="E336" s="282">
        <f>E277+E281+E289+E294+E298+E311+E319+E323+E335+E328</f>
        <v>0</v>
      </c>
      <c r="F336" s="282">
        <v>0</v>
      </c>
      <c r="G336" s="285">
        <f>G277+G281+G289+G294+G298+G311+G319+G323+G335+G328</f>
        <v>2019903.0699999998</v>
      </c>
      <c r="H336" s="285">
        <f t="shared" ref="H336:J336" si="80">H277+H281+H289+H294+H298+H311+H319+H323+H335+H328</f>
        <v>833586.84000000008</v>
      </c>
      <c r="I336" s="285">
        <f t="shared" si="80"/>
        <v>0</v>
      </c>
      <c r="J336" s="282">
        <f t="shared" si="80"/>
        <v>1186316.23</v>
      </c>
    </row>
    <row r="337" spans="1:10">
      <c r="A337" s="390">
        <v>65</v>
      </c>
      <c r="B337" s="98" t="s">
        <v>143</v>
      </c>
      <c r="C337" s="9">
        <v>50000</v>
      </c>
      <c r="D337" s="9"/>
      <c r="E337" s="9"/>
      <c r="F337" s="9"/>
      <c r="G337" s="92">
        <f>C337+D337</f>
        <v>50000</v>
      </c>
      <c r="H337" s="234">
        <v>29777.17</v>
      </c>
      <c r="I337" s="234"/>
      <c r="J337" s="244">
        <f>G337-H337</f>
        <v>20222.830000000002</v>
      </c>
    </row>
    <row r="338" spans="1:10" ht="23.25" customHeight="1">
      <c r="A338" s="398"/>
      <c r="B338" s="287" t="s">
        <v>671</v>
      </c>
      <c r="C338" s="288">
        <f>C337</f>
        <v>50000</v>
      </c>
      <c r="D338" s="288">
        <f>D337</f>
        <v>0</v>
      </c>
      <c r="E338" s="288">
        <f>E337</f>
        <v>0</v>
      </c>
      <c r="F338" s="288">
        <v>0</v>
      </c>
      <c r="G338" s="288">
        <f>G337</f>
        <v>50000</v>
      </c>
      <c r="H338" s="288">
        <f t="shared" ref="H338:J338" si="81">H337</f>
        <v>29777.17</v>
      </c>
      <c r="I338" s="288">
        <f t="shared" si="81"/>
        <v>0</v>
      </c>
      <c r="J338" s="282">
        <f t="shared" si="81"/>
        <v>20222.830000000002</v>
      </c>
    </row>
    <row r="339" spans="1:10" ht="24" customHeight="1">
      <c r="A339" s="390">
        <v>66</v>
      </c>
      <c r="B339" s="98" t="s">
        <v>144</v>
      </c>
      <c r="C339" s="15"/>
      <c r="D339" s="15"/>
      <c r="E339" s="15"/>
      <c r="F339" s="15"/>
      <c r="G339" s="219"/>
      <c r="H339" s="234"/>
      <c r="I339" s="234"/>
      <c r="J339" s="244"/>
    </row>
    <row r="340" spans="1:10">
      <c r="A340" s="103" t="s">
        <v>145</v>
      </c>
      <c r="B340" s="104" t="s">
        <v>146</v>
      </c>
      <c r="C340" s="5">
        <v>15000</v>
      </c>
      <c r="D340" s="5"/>
      <c r="E340" s="5"/>
      <c r="F340" s="5"/>
      <c r="G340" s="91">
        <f>C340+D340</f>
        <v>15000</v>
      </c>
      <c r="H340" s="234">
        <v>100578.28</v>
      </c>
      <c r="I340" s="234">
        <v>85578.28</v>
      </c>
      <c r="J340" s="244"/>
    </row>
    <row r="341" spans="1:10">
      <c r="A341" s="103" t="s">
        <v>147</v>
      </c>
      <c r="B341" s="104" t="s">
        <v>148</v>
      </c>
      <c r="C341" s="5">
        <v>2750000</v>
      </c>
      <c r="D341" s="5"/>
      <c r="E341" s="5"/>
      <c r="F341" s="5"/>
      <c r="G341" s="91">
        <f t="shared" ref="G341:G345" si="82">C341+D341</f>
        <v>2750000</v>
      </c>
      <c r="H341" s="234">
        <v>5432090.1200000001</v>
      </c>
      <c r="I341" s="234">
        <f>H341-G341</f>
        <v>2682090.12</v>
      </c>
      <c r="J341" s="244"/>
    </row>
    <row r="342" spans="1:10" ht="25.5">
      <c r="A342" s="103" t="s">
        <v>149</v>
      </c>
      <c r="B342" s="104" t="s">
        <v>150</v>
      </c>
      <c r="C342" s="5">
        <v>100000</v>
      </c>
      <c r="D342" s="5"/>
      <c r="E342" s="5"/>
      <c r="F342" s="5"/>
      <c r="G342" s="91">
        <f t="shared" si="82"/>
        <v>100000</v>
      </c>
      <c r="H342" s="234">
        <v>175569.42</v>
      </c>
      <c r="I342" s="234">
        <v>75569.42</v>
      </c>
      <c r="J342" s="244"/>
    </row>
    <row r="343" spans="1:10">
      <c r="A343" s="103" t="s">
        <v>151</v>
      </c>
      <c r="B343" s="104" t="s">
        <v>152</v>
      </c>
      <c r="C343" s="5">
        <v>70000</v>
      </c>
      <c r="D343" s="5"/>
      <c r="E343" s="5"/>
      <c r="F343" s="5"/>
      <c r="G343" s="91">
        <f t="shared" si="82"/>
        <v>70000</v>
      </c>
      <c r="H343" s="234">
        <v>65355.17</v>
      </c>
      <c r="I343" s="234"/>
      <c r="J343" s="244">
        <f t="shared" ref="J343:J344" si="83">G343-H343</f>
        <v>4644.8300000000017</v>
      </c>
    </row>
    <row r="344" spans="1:10">
      <c r="A344" s="103" t="s">
        <v>153</v>
      </c>
      <c r="B344" s="104" t="s">
        <v>154</v>
      </c>
      <c r="C344" s="5">
        <v>155000</v>
      </c>
      <c r="D344" s="5"/>
      <c r="E344" s="5"/>
      <c r="F344" s="5"/>
      <c r="G344" s="91">
        <f t="shared" si="82"/>
        <v>155000</v>
      </c>
      <c r="H344" s="234">
        <v>115332.9</v>
      </c>
      <c r="I344" s="234"/>
      <c r="J344" s="244">
        <f t="shared" si="83"/>
        <v>39667.100000000006</v>
      </c>
    </row>
    <row r="345" spans="1:10">
      <c r="A345" s="103" t="s">
        <v>155</v>
      </c>
      <c r="B345" s="104" t="s">
        <v>156</v>
      </c>
      <c r="C345" s="5">
        <f>100000+10000</f>
        <v>110000</v>
      </c>
      <c r="D345" s="5"/>
      <c r="E345" s="5"/>
      <c r="F345" s="5"/>
      <c r="G345" s="91">
        <f t="shared" si="82"/>
        <v>110000</v>
      </c>
      <c r="H345" s="234">
        <v>140242.45000000001</v>
      </c>
      <c r="I345" s="234">
        <v>30242.45</v>
      </c>
      <c r="J345" s="244"/>
    </row>
    <row r="346" spans="1:10" ht="24.75" customHeight="1">
      <c r="A346" s="283"/>
      <c r="B346" s="284" t="s">
        <v>157</v>
      </c>
      <c r="C346" s="282">
        <f>SUM(C340:C345)</f>
        <v>3200000</v>
      </c>
      <c r="D346" s="282">
        <f>SUM(D340:D345)</f>
        <v>0</v>
      </c>
      <c r="E346" s="282">
        <f>SUM(E340:E345)</f>
        <v>0</v>
      </c>
      <c r="F346" s="282">
        <v>0</v>
      </c>
      <c r="G346" s="285">
        <f>SUM(G340:G345)</f>
        <v>3200000</v>
      </c>
      <c r="H346" s="285">
        <f>SUM(H340:H345)</f>
        <v>6029168.3400000008</v>
      </c>
      <c r="I346" s="285">
        <f t="shared" ref="I346:J346" si="84">SUM(I340:I345)</f>
        <v>2873480.27</v>
      </c>
      <c r="J346" s="282">
        <f t="shared" si="84"/>
        <v>44311.930000000008</v>
      </c>
    </row>
    <row r="347" spans="1:10">
      <c r="A347" s="402">
        <v>81</v>
      </c>
      <c r="B347" s="163" t="s">
        <v>321</v>
      </c>
      <c r="C347" s="28"/>
      <c r="D347" s="28"/>
      <c r="E347" s="28"/>
      <c r="F347" s="28"/>
      <c r="G347" s="260"/>
      <c r="H347" s="234"/>
      <c r="I347" s="234"/>
      <c r="J347" s="244"/>
    </row>
    <row r="348" spans="1:10">
      <c r="A348" s="198"/>
      <c r="B348" s="199" t="s">
        <v>643</v>
      </c>
      <c r="C348" s="26">
        <v>180000</v>
      </c>
      <c r="D348" s="26"/>
      <c r="E348" s="26"/>
      <c r="F348" s="26"/>
      <c r="G348" s="232">
        <f>C348+D348</f>
        <v>180000</v>
      </c>
      <c r="H348" s="234">
        <v>41147.42</v>
      </c>
      <c r="I348" s="234"/>
      <c r="J348" s="244">
        <f>G348-H348</f>
        <v>138852.58000000002</v>
      </c>
    </row>
    <row r="349" spans="1:10" ht="30" customHeight="1">
      <c r="A349" s="289"/>
      <c r="B349" s="284" t="s">
        <v>322</v>
      </c>
      <c r="C349" s="280">
        <f>C348</f>
        <v>180000</v>
      </c>
      <c r="D349" s="280">
        <f>D348</f>
        <v>0</v>
      </c>
      <c r="E349" s="280">
        <f>E348</f>
        <v>0</v>
      </c>
      <c r="F349" s="280">
        <v>0</v>
      </c>
      <c r="G349" s="281">
        <f>G348</f>
        <v>180000</v>
      </c>
      <c r="H349" s="281">
        <f t="shared" ref="H349:J349" si="85">H348</f>
        <v>41147.42</v>
      </c>
      <c r="I349" s="281">
        <f t="shared" si="85"/>
        <v>0</v>
      </c>
      <c r="J349" s="280">
        <f t="shared" si="85"/>
        <v>138852.58000000002</v>
      </c>
    </row>
    <row r="350" spans="1:10">
      <c r="A350" s="402">
        <v>82</v>
      </c>
      <c r="B350" s="163" t="s">
        <v>644</v>
      </c>
      <c r="C350" s="28"/>
      <c r="D350" s="28"/>
      <c r="E350" s="28"/>
      <c r="F350" s="28"/>
      <c r="G350" s="260"/>
      <c r="H350" s="234"/>
      <c r="I350" s="234"/>
      <c r="J350" s="244"/>
    </row>
    <row r="351" spans="1:10">
      <c r="A351" s="198" t="s">
        <v>645</v>
      </c>
      <c r="B351" s="199" t="s">
        <v>646</v>
      </c>
      <c r="C351" s="26">
        <v>55000</v>
      </c>
      <c r="D351" s="26"/>
      <c r="E351" s="26"/>
      <c r="F351" s="26"/>
      <c r="G351" s="232">
        <f>C351+D351</f>
        <v>55000</v>
      </c>
      <c r="H351" s="234">
        <v>81538.25</v>
      </c>
      <c r="I351" s="234">
        <v>26538.25</v>
      </c>
      <c r="J351" s="244"/>
    </row>
    <row r="352" spans="1:10" ht="23.25" customHeight="1">
      <c r="A352" s="289"/>
      <c r="B352" s="290" t="s">
        <v>324</v>
      </c>
      <c r="C352" s="280">
        <f>C351</f>
        <v>55000</v>
      </c>
      <c r="D352" s="280">
        <f>D351</f>
        <v>0</v>
      </c>
      <c r="E352" s="280">
        <f>E351</f>
        <v>0</v>
      </c>
      <c r="F352" s="280">
        <v>0</v>
      </c>
      <c r="G352" s="281">
        <f>G351</f>
        <v>55000</v>
      </c>
      <c r="H352" s="281">
        <f t="shared" ref="H352:J352" si="86">H351</f>
        <v>81538.25</v>
      </c>
      <c r="I352" s="281">
        <f t="shared" si="86"/>
        <v>26538.25</v>
      </c>
      <c r="J352" s="280">
        <f t="shared" si="86"/>
        <v>0</v>
      </c>
    </row>
    <row r="353" spans="1:13" ht="23.25" customHeight="1">
      <c r="A353" s="399" t="s">
        <v>788</v>
      </c>
      <c r="B353" s="291" t="s">
        <v>789</v>
      </c>
      <c r="C353" s="292"/>
      <c r="D353" s="292"/>
      <c r="E353" s="292"/>
      <c r="F353" s="292"/>
      <c r="G353" s="292"/>
      <c r="H353" s="292">
        <v>1310761.21</v>
      </c>
      <c r="I353" s="292">
        <v>1310761.21</v>
      </c>
      <c r="J353" s="56"/>
    </row>
    <row r="354" spans="1:13" ht="23.25" customHeight="1" thickBot="1">
      <c r="A354" s="400"/>
      <c r="B354" s="290" t="s">
        <v>790</v>
      </c>
      <c r="C354" s="312"/>
      <c r="D354" s="312"/>
      <c r="E354" s="312"/>
      <c r="F354" s="312"/>
      <c r="G354" s="312">
        <f>G353</f>
        <v>0</v>
      </c>
      <c r="H354" s="312">
        <f t="shared" ref="H354:J354" si="87">H353</f>
        <v>1310761.21</v>
      </c>
      <c r="I354" s="312">
        <f t="shared" si="87"/>
        <v>1310761.21</v>
      </c>
      <c r="J354" s="280">
        <f t="shared" si="87"/>
        <v>0</v>
      </c>
    </row>
    <row r="355" spans="1:13" ht="66" customHeight="1" thickBot="1">
      <c r="A355" s="313"/>
      <c r="B355" s="314" t="s">
        <v>782</v>
      </c>
      <c r="C355" s="315">
        <f>C126+C147+C262+C267+C336+C338+C346+C349+C352</f>
        <v>19016340</v>
      </c>
      <c r="D355" s="315">
        <f>D126+D147+D262+D267+D336+D338+D346+D349+D352</f>
        <v>120418</v>
      </c>
      <c r="E355" s="315">
        <f>E126+E147+E262+E267+E336+E338+E346+E349+E352</f>
        <v>300000</v>
      </c>
      <c r="F355" s="315">
        <v>0</v>
      </c>
      <c r="G355" s="316">
        <f>G126+G147+G262+G267+G336+G338+G346+G349+G352+G354</f>
        <v>19436758</v>
      </c>
      <c r="H355" s="316">
        <f>H126+H147+H262+H267+H336+H338+H346+H349+H352+H354</f>
        <v>19648799.640000004</v>
      </c>
      <c r="I355" s="316">
        <f>I126+I147+I262+I267+I336+I338+I346+I349+I352+I354</f>
        <v>4530931.05</v>
      </c>
      <c r="J355" s="315">
        <f>J126+J147+J262+J267+J336+J338+J346+J349+J352+J354</f>
        <v>4318889.4100000011</v>
      </c>
    </row>
    <row r="356" spans="1:13" ht="24.75" customHeight="1">
      <c r="A356" s="408" t="s">
        <v>778</v>
      </c>
      <c r="B356" s="409"/>
      <c r="C356" s="409"/>
      <c r="D356" s="409"/>
      <c r="E356" s="409"/>
      <c r="F356" s="409"/>
      <c r="G356" s="409"/>
      <c r="H356" s="409"/>
      <c r="I356" s="409"/>
      <c r="J356" s="410"/>
    </row>
    <row r="357" spans="1:13">
      <c r="A357" s="401">
        <v>20</v>
      </c>
      <c r="B357" s="98" t="s">
        <v>221</v>
      </c>
      <c r="C357" s="9"/>
      <c r="D357" s="9"/>
      <c r="E357" s="9"/>
      <c r="F357" s="9"/>
      <c r="G357" s="92"/>
      <c r="H357" s="234"/>
      <c r="I357" s="234"/>
      <c r="J357" s="234"/>
    </row>
    <row r="358" spans="1:13">
      <c r="A358" s="105" t="s">
        <v>222</v>
      </c>
      <c r="B358" s="104" t="s">
        <v>223</v>
      </c>
      <c r="C358" s="5"/>
      <c r="D358" s="5"/>
      <c r="E358" s="5"/>
      <c r="F358" s="5"/>
      <c r="G358" s="91"/>
      <c r="H358" s="234"/>
      <c r="I358" s="234"/>
      <c r="J358" s="234"/>
    </row>
    <row r="359" spans="1:13" ht="15">
      <c r="A359" s="156" t="s">
        <v>543</v>
      </c>
      <c r="B359" s="104" t="s">
        <v>224</v>
      </c>
      <c r="C359" s="29">
        <v>50000</v>
      </c>
      <c r="D359" s="29"/>
      <c r="E359" s="29"/>
      <c r="F359" s="29"/>
      <c r="G359" s="93">
        <f>C359+D359</f>
        <v>50000</v>
      </c>
      <c r="H359" s="234">
        <v>5400</v>
      </c>
      <c r="I359" s="234"/>
      <c r="J359" s="234">
        <f>G359-H359</f>
        <v>44600</v>
      </c>
      <c r="M359" s="302"/>
    </row>
    <row r="360" spans="1:13">
      <c r="A360" s="283"/>
      <c r="B360" s="287" t="s">
        <v>647</v>
      </c>
      <c r="C360" s="282">
        <f>SUM(C359)</f>
        <v>50000</v>
      </c>
      <c r="D360" s="282">
        <f>SUM(D359)</f>
        <v>0</v>
      </c>
      <c r="E360" s="282">
        <f>SUM(E359)</f>
        <v>0</v>
      </c>
      <c r="F360" s="282">
        <v>0</v>
      </c>
      <c r="G360" s="285">
        <f>SUM(G359)</f>
        <v>50000</v>
      </c>
      <c r="H360" s="285">
        <f t="shared" ref="H360:J360" si="88">SUM(H359)</f>
        <v>5400</v>
      </c>
      <c r="I360" s="285">
        <f t="shared" si="88"/>
        <v>0</v>
      </c>
      <c r="J360" s="288">
        <f t="shared" si="88"/>
        <v>44600</v>
      </c>
    </row>
    <row r="361" spans="1:13" ht="17.25" customHeight="1">
      <c r="A361" s="390">
        <v>25</v>
      </c>
      <c r="B361" s="98" t="s">
        <v>158</v>
      </c>
      <c r="C361" s="9"/>
      <c r="D361" s="9"/>
      <c r="E361" s="9"/>
      <c r="F361" s="9"/>
      <c r="G361" s="92"/>
      <c r="H361" s="234"/>
      <c r="I361" s="234"/>
      <c r="J361" s="234"/>
    </row>
    <row r="362" spans="1:13" ht="17.25" customHeight="1" thickBot="1">
      <c r="A362" s="202" t="s">
        <v>159</v>
      </c>
      <c r="B362" s="164" t="s">
        <v>160</v>
      </c>
      <c r="C362" s="59">
        <v>5000</v>
      </c>
      <c r="D362" s="59"/>
      <c r="E362" s="59"/>
      <c r="F362" s="59"/>
      <c r="G362" s="252">
        <f>C362+D362</f>
        <v>5000</v>
      </c>
      <c r="H362" s="234">
        <v>154.66</v>
      </c>
      <c r="I362" s="234"/>
      <c r="J362" s="234">
        <f>G362-H362</f>
        <v>4845.34</v>
      </c>
    </row>
    <row r="363" spans="1:13" ht="17.25" customHeight="1">
      <c r="A363" s="203" t="s">
        <v>161</v>
      </c>
      <c r="B363" s="165" t="s">
        <v>162</v>
      </c>
      <c r="C363" s="64">
        <v>5000</v>
      </c>
      <c r="D363" s="64"/>
      <c r="E363" s="64"/>
      <c r="F363" s="64"/>
      <c r="G363" s="264">
        <f t="shared" ref="G363:G376" si="89">C363+D363</f>
        <v>5000</v>
      </c>
      <c r="H363" s="234">
        <v>1220.26</v>
      </c>
      <c r="I363" s="234"/>
      <c r="J363" s="234">
        <f t="shared" ref="J363:J376" si="90">G363-H363</f>
        <v>3779.74</v>
      </c>
    </row>
    <row r="364" spans="1:13" ht="17.25" customHeight="1">
      <c r="A364" s="156" t="s">
        <v>325</v>
      </c>
      <c r="B364" s="104" t="s">
        <v>768</v>
      </c>
      <c r="C364" s="7">
        <v>70000</v>
      </c>
      <c r="D364" s="7">
        <v>30000</v>
      </c>
      <c r="E364" s="7"/>
      <c r="F364" s="7"/>
      <c r="G364" s="91">
        <f t="shared" si="89"/>
        <v>100000</v>
      </c>
      <c r="H364" s="234">
        <v>10399.56</v>
      </c>
      <c r="I364" s="234"/>
      <c r="J364" s="234">
        <f t="shared" si="90"/>
        <v>89600.44</v>
      </c>
    </row>
    <row r="365" spans="1:13" ht="17.25" customHeight="1">
      <c r="A365" s="156" t="s">
        <v>326</v>
      </c>
      <c r="B365" s="104" t="s">
        <v>660</v>
      </c>
      <c r="C365" s="29">
        <v>80000</v>
      </c>
      <c r="D365" s="29"/>
      <c r="E365" s="29"/>
      <c r="F365" s="29"/>
      <c r="G365" s="91">
        <f t="shared" si="89"/>
        <v>80000</v>
      </c>
      <c r="H365" s="234"/>
      <c r="I365" s="234"/>
      <c r="J365" s="234">
        <f t="shared" si="90"/>
        <v>80000</v>
      </c>
    </row>
    <row r="366" spans="1:13" ht="17.25" customHeight="1">
      <c r="A366" s="204" t="s">
        <v>542</v>
      </c>
      <c r="B366" s="104" t="s">
        <v>674</v>
      </c>
      <c r="C366" s="7">
        <v>80000</v>
      </c>
      <c r="D366" s="7"/>
      <c r="E366" s="7"/>
      <c r="F366" s="7"/>
      <c r="G366" s="91">
        <f t="shared" si="89"/>
        <v>80000</v>
      </c>
      <c r="H366" s="234"/>
      <c r="I366" s="234"/>
      <c r="J366" s="234">
        <f t="shared" si="90"/>
        <v>80000</v>
      </c>
    </row>
    <row r="367" spans="1:13" ht="17.25" customHeight="1">
      <c r="A367" s="204" t="s">
        <v>659</v>
      </c>
      <c r="B367" s="104" t="s">
        <v>690</v>
      </c>
      <c r="C367" s="7">
        <v>93060</v>
      </c>
      <c r="D367" s="7"/>
      <c r="E367" s="7"/>
      <c r="F367" s="7"/>
      <c r="G367" s="91">
        <f t="shared" si="89"/>
        <v>93060</v>
      </c>
      <c r="H367" s="234"/>
      <c r="I367" s="234"/>
      <c r="J367" s="234">
        <f t="shared" si="90"/>
        <v>93060</v>
      </c>
    </row>
    <row r="368" spans="1:13" ht="17.25" customHeight="1">
      <c r="A368" s="205" t="s">
        <v>539</v>
      </c>
      <c r="B368" s="110" t="s">
        <v>751</v>
      </c>
      <c r="C368" s="5"/>
      <c r="D368" s="5"/>
      <c r="E368" s="5"/>
      <c r="F368" s="5"/>
      <c r="G368" s="91"/>
      <c r="H368" s="234"/>
      <c r="I368" s="234"/>
      <c r="J368" s="234">
        <f t="shared" si="90"/>
        <v>0</v>
      </c>
    </row>
    <row r="369" spans="1:10" ht="17.25" customHeight="1">
      <c r="A369" s="190" t="s">
        <v>508</v>
      </c>
      <c r="B369" s="112" t="s">
        <v>750</v>
      </c>
      <c r="C369" s="5">
        <v>145000</v>
      </c>
      <c r="D369" s="5"/>
      <c r="E369" s="5"/>
      <c r="F369" s="5"/>
      <c r="G369" s="91">
        <f t="shared" si="89"/>
        <v>145000</v>
      </c>
      <c r="H369" s="234">
        <v>74196.25</v>
      </c>
      <c r="I369" s="234"/>
      <c r="J369" s="234">
        <f t="shared" si="90"/>
        <v>70803.75</v>
      </c>
    </row>
    <row r="370" spans="1:10" ht="17.25" customHeight="1">
      <c r="A370" s="190" t="s">
        <v>509</v>
      </c>
      <c r="B370" s="112" t="s">
        <v>749</v>
      </c>
      <c r="C370" s="5">
        <v>50000</v>
      </c>
      <c r="D370" s="5"/>
      <c r="E370" s="5"/>
      <c r="F370" s="5"/>
      <c r="G370" s="91">
        <f t="shared" si="89"/>
        <v>50000</v>
      </c>
      <c r="H370" s="234">
        <v>27680.26</v>
      </c>
      <c r="I370" s="234"/>
      <c r="J370" s="234">
        <f t="shared" si="90"/>
        <v>22319.74</v>
      </c>
    </row>
    <row r="371" spans="1:10" ht="17.25" customHeight="1">
      <c r="A371" s="190" t="s">
        <v>510</v>
      </c>
      <c r="B371" s="112" t="s">
        <v>518</v>
      </c>
      <c r="C371" s="5">
        <v>160000</v>
      </c>
      <c r="D371" s="5">
        <v>-4850</v>
      </c>
      <c r="E371" s="5"/>
      <c r="F371" s="5"/>
      <c r="G371" s="91">
        <f t="shared" si="89"/>
        <v>155150</v>
      </c>
      <c r="H371" s="234">
        <v>74630</v>
      </c>
      <c r="I371" s="234"/>
      <c r="J371" s="234">
        <f t="shared" si="90"/>
        <v>80520</v>
      </c>
    </row>
    <row r="372" spans="1:10" ht="17.25" customHeight="1">
      <c r="A372" s="190" t="s">
        <v>511</v>
      </c>
      <c r="B372" s="112" t="s">
        <v>752</v>
      </c>
      <c r="C372" s="5">
        <v>130000</v>
      </c>
      <c r="D372" s="5">
        <v>-15150</v>
      </c>
      <c r="E372" s="5"/>
      <c r="F372" s="5"/>
      <c r="G372" s="91">
        <f t="shared" si="89"/>
        <v>114850</v>
      </c>
      <c r="H372" s="234">
        <v>17349.509999999998</v>
      </c>
      <c r="I372" s="234"/>
      <c r="J372" s="234">
        <f t="shared" si="90"/>
        <v>97500.49</v>
      </c>
    </row>
    <row r="373" spans="1:10" ht="17.25" customHeight="1">
      <c r="A373" s="190" t="s">
        <v>512</v>
      </c>
      <c r="B373" s="112" t="s">
        <v>479</v>
      </c>
      <c r="C373" s="5">
        <v>60000</v>
      </c>
      <c r="D373" s="5"/>
      <c r="E373" s="5"/>
      <c r="F373" s="5"/>
      <c r="G373" s="91">
        <f t="shared" si="89"/>
        <v>60000</v>
      </c>
      <c r="H373" s="234"/>
      <c r="I373" s="234"/>
      <c r="J373" s="234">
        <f t="shared" si="90"/>
        <v>60000</v>
      </c>
    </row>
    <row r="374" spans="1:10" ht="17.25" customHeight="1">
      <c r="A374" s="190" t="s">
        <v>513</v>
      </c>
      <c r="B374" s="112" t="s">
        <v>478</v>
      </c>
      <c r="C374" s="5">
        <v>40000</v>
      </c>
      <c r="D374" s="5"/>
      <c r="E374" s="5"/>
      <c r="F374" s="5"/>
      <c r="G374" s="91">
        <f t="shared" si="89"/>
        <v>40000</v>
      </c>
      <c r="H374" s="234">
        <v>15585.91</v>
      </c>
      <c r="I374" s="234"/>
      <c r="J374" s="234">
        <f t="shared" si="90"/>
        <v>24414.09</v>
      </c>
    </row>
    <row r="375" spans="1:10" ht="17.25" customHeight="1">
      <c r="A375" s="190" t="s">
        <v>514</v>
      </c>
      <c r="B375" s="112" t="s">
        <v>516</v>
      </c>
      <c r="C375" s="5">
        <v>5000</v>
      </c>
      <c r="D375" s="5"/>
      <c r="E375" s="5"/>
      <c r="F375" s="5"/>
      <c r="G375" s="91">
        <f t="shared" si="89"/>
        <v>5000</v>
      </c>
      <c r="H375" s="234">
        <v>2845</v>
      </c>
      <c r="I375" s="234"/>
      <c r="J375" s="234">
        <f t="shared" si="90"/>
        <v>2155</v>
      </c>
    </row>
    <row r="376" spans="1:10" ht="17.25" customHeight="1">
      <c r="A376" s="190" t="s">
        <v>515</v>
      </c>
      <c r="B376" s="104" t="s">
        <v>517</v>
      </c>
      <c r="C376" s="5">
        <v>50000</v>
      </c>
      <c r="D376" s="5"/>
      <c r="E376" s="5"/>
      <c r="F376" s="5"/>
      <c r="G376" s="91">
        <f t="shared" si="89"/>
        <v>50000</v>
      </c>
      <c r="H376" s="234">
        <v>11165.7</v>
      </c>
      <c r="I376" s="234"/>
      <c r="J376" s="234">
        <f t="shared" si="90"/>
        <v>38834.300000000003</v>
      </c>
    </row>
    <row r="377" spans="1:10" ht="17.25" customHeight="1">
      <c r="A377" s="206"/>
      <c r="B377" s="201" t="s">
        <v>166</v>
      </c>
      <c r="C377" s="36">
        <f>SUM(C362:C376)</f>
        <v>973060</v>
      </c>
      <c r="D377" s="36">
        <f>SUM(D362:D376)</f>
        <v>10000</v>
      </c>
      <c r="E377" s="36">
        <f>SUM(E362:E376)</f>
        <v>0</v>
      </c>
      <c r="F377" s="36">
        <v>0</v>
      </c>
      <c r="G377" s="263">
        <f>SUM(G362:G376)</f>
        <v>983060</v>
      </c>
      <c r="H377" s="263">
        <f t="shared" ref="H377:J377" si="91">SUM(H362:H376)</f>
        <v>235227.11000000002</v>
      </c>
      <c r="I377" s="263">
        <f t="shared" si="91"/>
        <v>0</v>
      </c>
      <c r="J377" s="300">
        <f t="shared" si="91"/>
        <v>747832.89</v>
      </c>
    </row>
    <row r="378" spans="1:10" ht="17.25" customHeight="1">
      <c r="A378" s="178" t="s">
        <v>163</v>
      </c>
      <c r="B378" s="116" t="s">
        <v>164</v>
      </c>
      <c r="C378" s="5"/>
      <c r="D378" s="5"/>
      <c r="E378" s="5"/>
      <c r="F378" s="5"/>
      <c r="G378" s="91"/>
      <c r="H378" s="234"/>
      <c r="I378" s="234"/>
      <c r="J378" s="234"/>
    </row>
    <row r="379" spans="1:10" ht="17.25" customHeight="1">
      <c r="A379" s="204" t="s">
        <v>540</v>
      </c>
      <c r="B379" s="171" t="s">
        <v>743</v>
      </c>
      <c r="C379" s="7">
        <v>100000</v>
      </c>
      <c r="D379" s="7"/>
      <c r="E379" s="7"/>
      <c r="F379" s="7"/>
      <c r="G379" s="81">
        <f>C379+D379</f>
        <v>100000</v>
      </c>
      <c r="H379" s="234"/>
      <c r="I379" s="234"/>
      <c r="J379" s="234">
        <f>G379-H379</f>
        <v>100000</v>
      </c>
    </row>
    <row r="380" spans="1:10" ht="17.25" customHeight="1">
      <c r="A380" s="204" t="s">
        <v>541</v>
      </c>
      <c r="B380" s="171" t="s">
        <v>694</v>
      </c>
      <c r="C380" s="7">
        <v>40000</v>
      </c>
      <c r="D380" s="7"/>
      <c r="E380" s="7"/>
      <c r="F380" s="7"/>
      <c r="G380" s="81">
        <f>C380+D380</f>
        <v>40000</v>
      </c>
      <c r="H380" s="234">
        <v>8747.7000000000007</v>
      </c>
      <c r="I380" s="234"/>
      <c r="J380" s="234">
        <f>G380-H380</f>
        <v>31252.3</v>
      </c>
    </row>
    <row r="381" spans="1:10" ht="17.25" customHeight="1">
      <c r="A381" s="200"/>
      <c r="B381" s="201" t="s">
        <v>167</v>
      </c>
      <c r="C381" s="36">
        <f>SUM(C379:C380)</f>
        <v>140000</v>
      </c>
      <c r="D381" s="36">
        <f>SUM(D379:D380)</f>
        <v>0</v>
      </c>
      <c r="E381" s="36">
        <f>SUM(E379:E380)</f>
        <v>0</v>
      </c>
      <c r="F381" s="36">
        <v>0</v>
      </c>
      <c r="G381" s="263">
        <f>SUM(G379:G380)</f>
        <v>140000</v>
      </c>
      <c r="H381" s="263">
        <f t="shared" ref="H381:J381" si="92">SUM(H379:H380)</f>
        <v>8747.7000000000007</v>
      </c>
      <c r="I381" s="263">
        <f t="shared" si="92"/>
        <v>0</v>
      </c>
      <c r="J381" s="300">
        <f t="shared" si="92"/>
        <v>131252.29999999999</v>
      </c>
    </row>
    <row r="382" spans="1:10" s="123" customFormat="1" ht="17.25" customHeight="1">
      <c r="A382" s="207" t="s">
        <v>739</v>
      </c>
      <c r="B382" s="208" t="s">
        <v>162</v>
      </c>
      <c r="C382" s="56"/>
      <c r="D382" s="56"/>
      <c r="E382" s="56"/>
      <c r="F382" s="56"/>
      <c r="G382" s="265"/>
      <c r="H382" s="243"/>
      <c r="I382" s="243"/>
      <c r="J382" s="243"/>
    </row>
    <row r="383" spans="1:10" s="123" customFormat="1" ht="17.25" customHeight="1">
      <c r="A383" s="209" t="s">
        <v>740</v>
      </c>
      <c r="B383" s="210" t="s">
        <v>741</v>
      </c>
      <c r="C383" s="56">
        <v>100000</v>
      </c>
      <c r="D383" s="56"/>
      <c r="E383" s="56"/>
      <c r="F383" s="56"/>
      <c r="G383" s="265">
        <f>C383+D383</f>
        <v>100000</v>
      </c>
      <c r="H383" s="243">
        <v>21077.040000000001</v>
      </c>
      <c r="I383" s="243"/>
      <c r="J383" s="243">
        <f>G383-H383</f>
        <v>78922.959999999992</v>
      </c>
    </row>
    <row r="384" spans="1:10" s="123" customFormat="1" ht="17.25" customHeight="1">
      <c r="A384" s="108"/>
      <c r="B384" s="109" t="s">
        <v>742</v>
      </c>
      <c r="C384" s="34">
        <f>C383</f>
        <v>100000</v>
      </c>
      <c r="D384" s="34">
        <f>D383</f>
        <v>0</v>
      </c>
      <c r="E384" s="34">
        <f>E383</f>
        <v>0</v>
      </c>
      <c r="F384" s="34">
        <v>0</v>
      </c>
      <c r="G384" s="220">
        <f>G383</f>
        <v>100000</v>
      </c>
      <c r="H384" s="220">
        <f t="shared" ref="H384:J384" si="93">H383</f>
        <v>21077.040000000001</v>
      </c>
      <c r="I384" s="220">
        <f t="shared" si="93"/>
        <v>0</v>
      </c>
      <c r="J384" s="42">
        <f t="shared" si="93"/>
        <v>78922.959999999992</v>
      </c>
    </row>
    <row r="385" spans="1:10" ht="17.25" customHeight="1">
      <c r="A385" s="283"/>
      <c r="B385" s="284" t="s">
        <v>165</v>
      </c>
      <c r="C385" s="282">
        <f>C377+C381+C384</f>
        <v>1213060</v>
      </c>
      <c r="D385" s="282">
        <f>D377+D381+D384</f>
        <v>10000</v>
      </c>
      <c r="E385" s="282">
        <f>E377+E381+E384</f>
        <v>0</v>
      </c>
      <c r="F385" s="282">
        <v>0</v>
      </c>
      <c r="G385" s="285">
        <f>G377+G381+G384</f>
        <v>1223060</v>
      </c>
      <c r="H385" s="285">
        <f t="shared" ref="H385:J385" si="94">H377+H381+H384</f>
        <v>265051.85000000003</v>
      </c>
      <c r="I385" s="285">
        <f t="shared" si="94"/>
        <v>0</v>
      </c>
      <c r="J385" s="288">
        <f t="shared" si="94"/>
        <v>958008.14999999991</v>
      </c>
    </row>
    <row r="386" spans="1:10" ht="33" customHeight="1" thickBot="1">
      <c r="A386" s="211"/>
      <c r="B386" s="212" t="s">
        <v>627</v>
      </c>
      <c r="C386" s="37">
        <f>C360+C385</f>
        <v>1263060</v>
      </c>
      <c r="D386" s="37">
        <f t="shared" ref="D386:J386" si="95">D360+D385</f>
        <v>10000</v>
      </c>
      <c r="E386" s="37">
        <f t="shared" si="95"/>
        <v>0</v>
      </c>
      <c r="F386" s="37">
        <v>0</v>
      </c>
      <c r="G386" s="266">
        <f t="shared" si="95"/>
        <v>1273060</v>
      </c>
      <c r="H386" s="266">
        <f t="shared" si="95"/>
        <v>270451.85000000003</v>
      </c>
      <c r="I386" s="266">
        <f t="shared" si="95"/>
        <v>0</v>
      </c>
      <c r="J386" s="301">
        <f t="shared" si="95"/>
        <v>1002608.1499999999</v>
      </c>
    </row>
    <row r="387" spans="1:10" ht="4.5" customHeight="1"/>
    <row r="388" spans="1:10">
      <c r="A388" s="213"/>
      <c r="B388" s="213"/>
      <c r="C388" s="13"/>
      <c r="D388" s="13"/>
      <c r="E388" s="13"/>
      <c r="F388" s="13"/>
      <c r="G388" s="13"/>
    </row>
    <row r="389" spans="1:10">
      <c r="A389" s="213"/>
      <c r="B389" s="214"/>
      <c r="C389" s="13"/>
      <c r="D389" s="13"/>
      <c r="E389" s="13"/>
      <c r="F389" s="13"/>
      <c r="G389" s="13"/>
    </row>
    <row r="390" spans="1:10" ht="14.25">
      <c r="A390" s="213"/>
      <c r="B390" s="215"/>
      <c r="C390" s="18"/>
      <c r="D390" s="18"/>
      <c r="E390" s="18"/>
      <c r="F390" s="18"/>
      <c r="G390" s="18"/>
    </row>
    <row r="391" spans="1:10" ht="14.25">
      <c r="A391" s="213"/>
      <c r="B391" s="215"/>
      <c r="C391" s="18"/>
      <c r="D391" s="18"/>
      <c r="E391" s="18"/>
      <c r="F391" s="18"/>
      <c r="G391" s="18"/>
    </row>
    <row r="392" spans="1:10" ht="14.25">
      <c r="C392" s="18"/>
      <c r="D392" s="18"/>
      <c r="E392" s="18"/>
      <c r="F392" s="18"/>
      <c r="G392" s="18"/>
    </row>
    <row r="393" spans="1:10" ht="14.25">
      <c r="C393" s="18"/>
      <c r="D393" s="18"/>
      <c r="E393" s="18"/>
      <c r="F393" s="18"/>
      <c r="G393" s="18"/>
    </row>
    <row r="394" spans="1:10" ht="14.25">
      <c r="C394" s="18"/>
      <c r="D394" s="18"/>
      <c r="E394" s="18"/>
      <c r="F394" s="18"/>
      <c r="G394" s="18"/>
    </row>
  </sheetData>
  <mergeCells count="4">
    <mergeCell ref="A356:J356"/>
    <mergeCell ref="A80:J80"/>
    <mergeCell ref="A2:J2"/>
    <mergeCell ref="A1:J1"/>
  </mergeCells>
  <phoneticPr fontId="0" type="noConversion"/>
  <printOptions horizontalCentered="1" verticalCentered="1"/>
  <pageMargins left="0.25" right="0.25" top="0.75" bottom="0.75" header="0.3" footer="0.3"/>
  <pageSetup paperSize="9" scale="80" fitToHeight="0" orientation="landscape" useFirstPageNumber="1" r:id="rId1"/>
  <headerFooter alignWithMargins="0">
    <oddHeader xml:space="preserve">&amp;L&amp;8   ΔΗΜΟΤΙΚΗ ΕΠΙΧΕΙΡΗΣΗ
ΥΔΡΕΥΣΗΣ ΑΠΟΧΕΤΕΥΣΗΣ
            ΠΑΤΡΑΣ
           (ΔΕΥΑΠ)
        </oddHeader>
    <oddFooter>&amp;R&amp;P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79"/>
  <sheetViews>
    <sheetView view="pageBreakPreview" topLeftCell="A70" zoomScale="60" zoomScaleNormal="100" workbookViewId="0">
      <selection activeCell="R14" sqref="R14"/>
    </sheetView>
  </sheetViews>
  <sheetFormatPr defaultRowHeight="12.75"/>
  <cols>
    <col min="1" max="1" width="12.7109375" style="1" customWidth="1"/>
    <col min="2" max="2" width="73" style="136" customWidth="1"/>
    <col min="3" max="3" width="17.140625" style="1" hidden="1" customWidth="1"/>
    <col min="4" max="4" width="17.42578125" style="1" hidden="1" customWidth="1"/>
    <col min="5" max="6" width="15" style="1" hidden="1" customWidth="1"/>
    <col min="7" max="7" width="25.42578125" style="1" customWidth="1"/>
    <col min="8" max="8" width="18.42578125" style="1" bestFit="1" customWidth="1"/>
    <col min="9" max="9" width="16.85546875" style="1" bestFit="1" customWidth="1"/>
    <col min="10" max="10" width="18.42578125" style="1" bestFit="1" customWidth="1"/>
    <col min="11" max="16384" width="9.140625" style="1"/>
  </cols>
  <sheetData>
    <row r="1" spans="1:10" ht="15.75" thickBot="1">
      <c r="A1" s="414" t="s">
        <v>177</v>
      </c>
      <c r="B1" s="415"/>
      <c r="C1" s="415"/>
      <c r="D1" s="415"/>
      <c r="E1" s="415"/>
      <c r="F1" s="415"/>
      <c r="G1" s="415"/>
      <c r="H1" s="415"/>
      <c r="I1" s="415"/>
      <c r="J1" s="416"/>
    </row>
    <row r="2" spans="1:10" ht="15.75" thickBot="1">
      <c r="A2" s="414" t="s">
        <v>783</v>
      </c>
      <c r="B2" s="415"/>
      <c r="C2" s="415"/>
      <c r="D2" s="415"/>
      <c r="E2" s="415"/>
      <c r="F2" s="415"/>
      <c r="G2" s="415"/>
      <c r="H2" s="415"/>
      <c r="I2" s="415"/>
      <c r="J2" s="416"/>
    </row>
    <row r="3" spans="1:10" s="344" customFormat="1" ht="36.75" thickBot="1">
      <c r="A3" s="354" t="s">
        <v>175</v>
      </c>
      <c r="B3" s="355" t="s">
        <v>176</v>
      </c>
      <c r="C3" s="356" t="s">
        <v>227</v>
      </c>
      <c r="D3" s="357" t="s">
        <v>770</v>
      </c>
      <c r="E3" s="358" t="s">
        <v>769</v>
      </c>
      <c r="F3" s="357" t="s">
        <v>771</v>
      </c>
      <c r="G3" s="359" t="s">
        <v>772</v>
      </c>
      <c r="H3" s="360" t="s">
        <v>773</v>
      </c>
      <c r="I3" s="360" t="s">
        <v>774</v>
      </c>
      <c r="J3" s="361" t="s">
        <v>775</v>
      </c>
    </row>
    <row r="4" spans="1:10">
      <c r="A4" s="365">
        <v>10</v>
      </c>
      <c r="B4" s="350" t="s">
        <v>178</v>
      </c>
      <c r="C4" s="362">
        <v>0</v>
      </c>
      <c r="D4" s="362">
        <v>0</v>
      </c>
      <c r="E4" s="362"/>
      <c r="F4" s="363"/>
      <c r="G4" s="363">
        <v>0</v>
      </c>
      <c r="H4" s="364">
        <v>134147.75</v>
      </c>
      <c r="I4" s="364">
        <v>134147.75</v>
      </c>
      <c r="J4" s="370"/>
    </row>
    <row r="5" spans="1:10">
      <c r="A5" s="366"/>
      <c r="B5" s="268" t="s">
        <v>795</v>
      </c>
      <c r="C5" s="352"/>
      <c r="D5" s="352"/>
      <c r="E5" s="352"/>
      <c r="F5" s="353"/>
      <c r="G5" s="353">
        <v>0</v>
      </c>
      <c r="H5" s="367">
        <v>134147.75</v>
      </c>
      <c r="I5" s="367">
        <v>134147.75</v>
      </c>
      <c r="J5" s="371"/>
    </row>
    <row r="6" spans="1:10">
      <c r="A6" s="99" t="s">
        <v>791</v>
      </c>
      <c r="B6" s="100" t="s">
        <v>179</v>
      </c>
      <c r="C6" s="3">
        <v>0</v>
      </c>
      <c r="D6" s="3">
        <v>0</v>
      </c>
      <c r="E6" s="3"/>
      <c r="F6" s="79"/>
      <c r="G6" s="79">
        <v>0</v>
      </c>
      <c r="H6" s="234">
        <v>539797.37</v>
      </c>
      <c r="I6" s="234">
        <v>539797.37</v>
      </c>
      <c r="J6" s="244"/>
    </row>
    <row r="7" spans="1:10">
      <c r="A7" s="286"/>
      <c r="B7" s="268" t="s">
        <v>796</v>
      </c>
      <c r="C7" s="293"/>
      <c r="D7" s="293"/>
      <c r="E7" s="293"/>
      <c r="F7" s="294"/>
      <c r="G7" s="368">
        <v>0</v>
      </c>
      <c r="H7" s="369">
        <v>539797.37</v>
      </c>
      <c r="I7" s="369">
        <v>539797.37</v>
      </c>
      <c r="J7" s="372"/>
    </row>
    <row r="8" spans="1:10" ht="25.5">
      <c r="A8" s="97" t="s">
        <v>181</v>
      </c>
      <c r="B8" s="98" t="s">
        <v>180</v>
      </c>
      <c r="C8" s="4"/>
      <c r="D8" s="4"/>
      <c r="E8" s="4"/>
      <c r="F8" s="80"/>
      <c r="G8" s="80"/>
      <c r="H8" s="234"/>
      <c r="I8" s="234"/>
      <c r="J8" s="244"/>
    </row>
    <row r="9" spans="1:10">
      <c r="A9" s="101" t="s">
        <v>181</v>
      </c>
      <c r="B9" s="102" t="s">
        <v>18</v>
      </c>
      <c r="C9" s="50"/>
      <c r="D9" s="50"/>
      <c r="E9" s="50"/>
      <c r="F9" s="81"/>
      <c r="G9" s="81"/>
      <c r="H9" s="234"/>
      <c r="I9" s="234"/>
      <c r="J9" s="244"/>
    </row>
    <row r="10" spans="1:10">
      <c r="A10" s="103"/>
      <c r="B10" s="104" t="s">
        <v>544</v>
      </c>
      <c r="C10" s="48">
        <v>80000</v>
      </c>
      <c r="D10" s="48"/>
      <c r="E10" s="48"/>
      <c r="F10" s="82"/>
      <c r="G10" s="82">
        <f>C10+D10+E10+F10</f>
        <v>80000</v>
      </c>
      <c r="H10" s="234">
        <v>80000</v>
      </c>
      <c r="I10" s="234"/>
      <c r="J10" s="244"/>
    </row>
    <row r="11" spans="1:10">
      <c r="A11" s="103"/>
      <c r="B11" s="104" t="s">
        <v>630</v>
      </c>
      <c r="C11" s="48">
        <v>80000</v>
      </c>
      <c r="D11" s="48"/>
      <c r="E11" s="48"/>
      <c r="F11" s="82"/>
      <c r="G11" s="82">
        <f t="shared" ref="G11:G21" si="0">C11+D11+E11+F11</f>
        <v>80000</v>
      </c>
      <c r="H11" s="234">
        <v>63729.24</v>
      </c>
      <c r="I11" s="234"/>
      <c r="J11" s="244">
        <f t="shared" ref="J11:J22" si="1">G11-H11</f>
        <v>16270.760000000002</v>
      </c>
    </row>
    <row r="12" spans="1:10">
      <c r="A12" s="103"/>
      <c r="B12" s="104" t="s">
        <v>631</v>
      </c>
      <c r="C12" s="48">
        <v>80000</v>
      </c>
      <c r="D12" s="48"/>
      <c r="E12" s="48"/>
      <c r="F12" s="82"/>
      <c r="G12" s="82">
        <f t="shared" si="0"/>
        <v>80000</v>
      </c>
      <c r="H12" s="234">
        <v>5945</v>
      </c>
      <c r="I12" s="234"/>
      <c r="J12" s="244">
        <f t="shared" si="1"/>
        <v>74055</v>
      </c>
    </row>
    <row r="13" spans="1:10">
      <c r="A13" s="101" t="s">
        <v>617</v>
      </c>
      <c r="B13" s="104" t="s">
        <v>618</v>
      </c>
      <c r="C13" s="48"/>
      <c r="D13" s="48"/>
      <c r="E13" s="48"/>
      <c r="F13" s="82"/>
      <c r="G13" s="82"/>
      <c r="H13" s="234"/>
      <c r="I13" s="234"/>
      <c r="J13" s="244">
        <f t="shared" si="1"/>
        <v>0</v>
      </c>
    </row>
    <row r="14" spans="1:10">
      <c r="A14" s="101" t="s">
        <v>632</v>
      </c>
      <c r="B14" s="104" t="s">
        <v>633</v>
      </c>
      <c r="C14" s="47"/>
      <c r="D14" s="47"/>
      <c r="E14" s="47"/>
      <c r="F14" s="83"/>
      <c r="G14" s="82"/>
      <c r="H14" s="234"/>
      <c r="I14" s="234"/>
      <c r="J14" s="244">
        <f t="shared" si="1"/>
        <v>0</v>
      </c>
    </row>
    <row r="15" spans="1:10">
      <c r="A15" s="101" t="s">
        <v>634</v>
      </c>
      <c r="B15" s="104" t="s">
        <v>635</v>
      </c>
      <c r="C15" s="48">
        <v>400000</v>
      </c>
      <c r="D15" s="48"/>
      <c r="E15" s="48"/>
      <c r="F15" s="82">
        <v>-300000</v>
      </c>
      <c r="G15" s="82">
        <f t="shared" si="0"/>
        <v>100000</v>
      </c>
      <c r="H15" s="234">
        <v>78000</v>
      </c>
      <c r="I15" s="234"/>
      <c r="J15" s="244">
        <f t="shared" si="1"/>
        <v>22000</v>
      </c>
    </row>
    <row r="16" spans="1:10">
      <c r="A16" s="105" t="s">
        <v>619</v>
      </c>
      <c r="B16" s="104" t="s">
        <v>620</v>
      </c>
      <c r="C16" s="3"/>
      <c r="D16" s="3"/>
      <c r="E16" s="3"/>
      <c r="F16" s="79"/>
      <c r="G16" s="82"/>
      <c r="H16" s="234"/>
      <c r="I16" s="234"/>
      <c r="J16" s="244">
        <f t="shared" si="1"/>
        <v>0</v>
      </c>
    </row>
    <row r="17" spans="1:10">
      <c r="A17" s="105" t="s">
        <v>500</v>
      </c>
      <c r="B17" s="104" t="s">
        <v>487</v>
      </c>
      <c r="C17" s="48">
        <v>60000</v>
      </c>
      <c r="D17" s="48"/>
      <c r="E17" s="48"/>
      <c r="F17" s="82"/>
      <c r="G17" s="82">
        <f t="shared" si="0"/>
        <v>60000</v>
      </c>
      <c r="H17" s="234"/>
      <c r="I17" s="234"/>
      <c r="J17" s="244">
        <f t="shared" si="1"/>
        <v>60000</v>
      </c>
    </row>
    <row r="18" spans="1:10">
      <c r="A18" s="105" t="s">
        <v>501</v>
      </c>
      <c r="B18" s="104" t="s">
        <v>486</v>
      </c>
      <c r="C18" s="58">
        <v>160000</v>
      </c>
      <c r="D18" s="54"/>
      <c r="E18" s="54"/>
      <c r="F18" s="84"/>
      <c r="G18" s="82">
        <f t="shared" si="0"/>
        <v>160000</v>
      </c>
      <c r="H18" s="234">
        <v>155000</v>
      </c>
      <c r="I18" s="234"/>
      <c r="J18" s="244">
        <f t="shared" si="1"/>
        <v>5000</v>
      </c>
    </row>
    <row r="19" spans="1:10">
      <c r="A19" s="105" t="s">
        <v>502</v>
      </c>
      <c r="B19" s="104" t="s">
        <v>691</v>
      </c>
      <c r="C19" s="48">
        <v>100000</v>
      </c>
      <c r="D19" s="48"/>
      <c r="E19" s="48"/>
      <c r="F19" s="82"/>
      <c r="G19" s="82">
        <f t="shared" si="0"/>
        <v>100000</v>
      </c>
      <c r="H19" s="407">
        <v>92016</v>
      </c>
      <c r="I19" s="234"/>
      <c r="J19" s="244">
        <f t="shared" si="1"/>
        <v>7984</v>
      </c>
    </row>
    <row r="20" spans="1:10">
      <c r="A20" s="105" t="s">
        <v>503</v>
      </c>
      <c r="B20" s="104" t="s">
        <v>484</v>
      </c>
      <c r="C20" s="48">
        <v>45000</v>
      </c>
      <c r="D20" s="48"/>
      <c r="E20" s="48"/>
      <c r="F20" s="82"/>
      <c r="G20" s="82">
        <f t="shared" si="0"/>
        <v>45000</v>
      </c>
      <c r="H20" s="234"/>
      <c r="I20" s="234"/>
      <c r="J20" s="244">
        <f t="shared" si="1"/>
        <v>45000</v>
      </c>
    </row>
    <row r="21" spans="1:10">
      <c r="A21" s="105" t="s">
        <v>504</v>
      </c>
      <c r="B21" s="104" t="s">
        <v>485</v>
      </c>
      <c r="C21" s="48">
        <v>300000</v>
      </c>
      <c r="D21" s="48"/>
      <c r="E21" s="48">
        <v>-300000</v>
      </c>
      <c r="F21" s="82"/>
      <c r="G21" s="82">
        <f t="shared" si="0"/>
        <v>0</v>
      </c>
      <c r="H21" s="234"/>
      <c r="I21" s="234"/>
      <c r="J21" s="244">
        <f t="shared" si="1"/>
        <v>0</v>
      </c>
    </row>
    <row r="22" spans="1:10">
      <c r="A22" s="105" t="s">
        <v>504</v>
      </c>
      <c r="B22" s="104" t="s">
        <v>505</v>
      </c>
      <c r="C22" s="48">
        <v>50000</v>
      </c>
      <c r="D22" s="48"/>
      <c r="E22" s="48"/>
      <c r="F22" s="82"/>
      <c r="G22" s="82">
        <f t="shared" ref="G22" si="2">C22+D22</f>
        <v>50000</v>
      </c>
      <c r="H22" s="234"/>
      <c r="I22" s="234"/>
      <c r="J22" s="244">
        <f t="shared" si="1"/>
        <v>50000</v>
      </c>
    </row>
    <row r="23" spans="1:10" s="107" customFormat="1" ht="18" customHeight="1">
      <c r="A23" s="272"/>
      <c r="B23" s="268" t="s">
        <v>0</v>
      </c>
      <c r="C23" s="278">
        <f>SUM(C10:C22)</f>
        <v>1355000</v>
      </c>
      <c r="D23" s="278">
        <f>SUM(D10:D22)</f>
        <v>0</v>
      </c>
      <c r="E23" s="278">
        <f>SUM(E10:E22)</f>
        <v>-300000</v>
      </c>
      <c r="F23" s="278">
        <f t="shared" ref="F23" si="3">SUM(F10:F22)</f>
        <v>-300000</v>
      </c>
      <c r="G23" s="274">
        <f>SUM(G10:G22)</f>
        <v>755000</v>
      </c>
      <c r="H23" s="274">
        <f>SUM(H10:H22)</f>
        <v>474690.24</v>
      </c>
      <c r="I23" s="274">
        <f t="shared" ref="I23:J23" si="4">SUM(I10:I22)</f>
        <v>0</v>
      </c>
      <c r="J23" s="273">
        <f t="shared" si="4"/>
        <v>280309.76000000001</v>
      </c>
    </row>
    <row r="24" spans="1:10">
      <c r="A24" s="97">
        <v>13</v>
      </c>
      <c r="B24" s="98" t="s">
        <v>182</v>
      </c>
      <c r="C24" s="4"/>
      <c r="D24" s="4"/>
      <c r="E24" s="4"/>
      <c r="F24" s="80"/>
      <c r="G24" s="80"/>
      <c r="H24" s="234"/>
      <c r="I24" s="234"/>
      <c r="J24" s="244"/>
    </row>
    <row r="25" spans="1:10">
      <c r="A25" s="101" t="s">
        <v>22</v>
      </c>
      <c r="B25" s="102" t="s">
        <v>23</v>
      </c>
      <c r="C25" s="6"/>
      <c r="D25" s="6"/>
      <c r="E25" s="6"/>
      <c r="F25" s="85"/>
      <c r="G25" s="85"/>
      <c r="H25" s="234"/>
      <c r="I25" s="234"/>
      <c r="J25" s="244"/>
    </row>
    <row r="26" spans="1:10">
      <c r="A26" s="105" t="s">
        <v>545</v>
      </c>
      <c r="B26" s="104" t="s">
        <v>748</v>
      </c>
      <c r="C26" s="51">
        <v>50000</v>
      </c>
      <c r="D26" s="51"/>
      <c r="E26" s="51"/>
      <c r="F26" s="86"/>
      <c r="G26" s="86">
        <f>C26+D26</f>
        <v>50000</v>
      </c>
      <c r="H26" s="234"/>
      <c r="I26" s="234"/>
      <c r="J26" s="244">
        <f>G26-H26</f>
        <v>50000</v>
      </c>
    </row>
    <row r="27" spans="1:10">
      <c r="A27" s="105" t="s">
        <v>506</v>
      </c>
      <c r="B27" s="104" t="s">
        <v>761</v>
      </c>
      <c r="C27" s="51">
        <v>30000</v>
      </c>
      <c r="D27" s="51">
        <v>20000</v>
      </c>
      <c r="E27" s="51"/>
      <c r="F27" s="86"/>
      <c r="G27" s="86">
        <f>C27+D27</f>
        <v>50000</v>
      </c>
      <c r="H27" s="234"/>
      <c r="I27" s="234"/>
      <c r="J27" s="244">
        <f>G27-H27</f>
        <v>50000</v>
      </c>
    </row>
    <row r="28" spans="1:10" ht="21.75" customHeight="1">
      <c r="A28" s="283"/>
      <c r="B28" s="284" t="s">
        <v>1</v>
      </c>
      <c r="C28" s="288">
        <f>SUM(C24:C27)</f>
        <v>80000</v>
      </c>
      <c r="D28" s="288">
        <f>SUM(D24:D27)</f>
        <v>20000</v>
      </c>
      <c r="E28" s="288">
        <f>SUM(E24:E27)</f>
        <v>0</v>
      </c>
      <c r="F28" s="288">
        <f>SUM(F24:F27)</f>
        <v>0</v>
      </c>
      <c r="G28" s="285">
        <f>SUM(G26:G27)</f>
        <v>100000</v>
      </c>
      <c r="H28" s="285">
        <f t="shared" ref="H28:J28" si="5">SUM(H26:H27)</f>
        <v>0</v>
      </c>
      <c r="I28" s="285">
        <f t="shared" si="5"/>
        <v>0</v>
      </c>
      <c r="J28" s="282">
        <f t="shared" si="5"/>
        <v>100000</v>
      </c>
    </row>
    <row r="29" spans="1:10">
      <c r="A29" s="97">
        <v>14</v>
      </c>
      <c r="B29" s="98" t="s">
        <v>2</v>
      </c>
      <c r="C29" s="4"/>
      <c r="D29" s="4"/>
      <c r="E29" s="4"/>
      <c r="F29" s="80"/>
      <c r="G29" s="80"/>
      <c r="H29" s="234"/>
      <c r="I29" s="234"/>
      <c r="J29" s="244"/>
    </row>
    <row r="30" spans="1:10">
      <c r="A30" s="103" t="s">
        <v>3</v>
      </c>
      <c r="B30" s="104" t="s">
        <v>4</v>
      </c>
      <c r="C30" s="52">
        <v>5000</v>
      </c>
      <c r="D30" s="52"/>
      <c r="E30" s="52"/>
      <c r="F30" s="87"/>
      <c r="G30" s="87">
        <f>C30+D30</f>
        <v>5000</v>
      </c>
      <c r="H30" s="234">
        <v>646.15</v>
      </c>
      <c r="I30" s="234"/>
      <c r="J30" s="244">
        <f>G30-H30</f>
        <v>4353.8500000000004</v>
      </c>
    </row>
    <row r="31" spans="1:10">
      <c r="A31" s="103"/>
      <c r="B31" s="104" t="s">
        <v>173</v>
      </c>
      <c r="C31" s="6"/>
      <c r="D31" s="6"/>
      <c r="E31" s="6"/>
      <c r="F31" s="85"/>
      <c r="G31" s="85"/>
      <c r="H31" s="234"/>
      <c r="I31" s="234"/>
      <c r="J31" s="244">
        <f t="shared" ref="J31:J36" si="6">G31-H31</f>
        <v>0</v>
      </c>
    </row>
    <row r="32" spans="1:10">
      <c r="A32" s="103" t="s">
        <v>5</v>
      </c>
      <c r="B32" s="104" t="s">
        <v>19</v>
      </c>
      <c r="C32" s="52">
        <v>4000</v>
      </c>
      <c r="D32" s="52"/>
      <c r="E32" s="52"/>
      <c r="F32" s="87"/>
      <c r="G32" s="87">
        <f>C32+D32</f>
        <v>4000</v>
      </c>
      <c r="H32" s="234"/>
      <c r="I32" s="234"/>
      <c r="J32" s="244">
        <f t="shared" si="6"/>
        <v>4000</v>
      </c>
    </row>
    <row r="33" spans="1:10">
      <c r="A33" s="425" t="s">
        <v>7</v>
      </c>
      <c r="B33" s="427" t="s">
        <v>648</v>
      </c>
      <c r="C33" s="429">
        <v>114000</v>
      </c>
      <c r="D33" s="429"/>
      <c r="E33" s="347"/>
      <c r="F33" s="345"/>
      <c r="G33" s="423">
        <v>114000</v>
      </c>
      <c r="H33" s="431">
        <v>4701.05</v>
      </c>
      <c r="I33" s="431"/>
      <c r="J33" s="433">
        <f t="shared" si="6"/>
        <v>109298.95</v>
      </c>
    </row>
    <row r="34" spans="1:10">
      <c r="A34" s="426"/>
      <c r="B34" s="428"/>
      <c r="C34" s="430"/>
      <c r="D34" s="430"/>
      <c r="E34" s="348"/>
      <c r="F34" s="346"/>
      <c r="G34" s="424"/>
      <c r="H34" s="432"/>
      <c r="I34" s="432"/>
      <c r="J34" s="434"/>
    </row>
    <row r="35" spans="1:10">
      <c r="A35" s="103" t="s">
        <v>8</v>
      </c>
      <c r="B35" s="104" t="s">
        <v>9</v>
      </c>
      <c r="C35" s="51">
        <v>20000</v>
      </c>
      <c r="D35" s="51"/>
      <c r="E35" s="51"/>
      <c r="F35" s="86"/>
      <c r="G35" s="86">
        <v>20000</v>
      </c>
      <c r="H35" s="234"/>
      <c r="I35" s="234"/>
      <c r="J35" s="244">
        <f t="shared" si="6"/>
        <v>20000</v>
      </c>
    </row>
    <row r="36" spans="1:10">
      <c r="A36" s="103" t="s">
        <v>10</v>
      </c>
      <c r="B36" s="104" t="s">
        <v>20</v>
      </c>
      <c r="C36" s="49">
        <v>20000</v>
      </c>
      <c r="D36" s="49"/>
      <c r="E36" s="49"/>
      <c r="F36" s="88"/>
      <c r="G36" s="88">
        <v>20000</v>
      </c>
      <c r="H36" s="234">
        <v>4753.8100000000004</v>
      </c>
      <c r="I36" s="234"/>
      <c r="J36" s="244">
        <f t="shared" si="6"/>
        <v>15246.189999999999</v>
      </c>
    </row>
    <row r="37" spans="1:10" ht="18" customHeight="1">
      <c r="A37" s="283"/>
      <c r="B37" s="284" t="s">
        <v>6</v>
      </c>
      <c r="C37" s="288">
        <f>SUM(C30:C36)</f>
        <v>163000</v>
      </c>
      <c r="D37" s="288">
        <f>SUM(D30:D36)</f>
        <v>0</v>
      </c>
      <c r="E37" s="288">
        <f>SUM(E30:E36)</f>
        <v>0</v>
      </c>
      <c r="F37" s="288">
        <f>SUM(F30:F36)</f>
        <v>0</v>
      </c>
      <c r="G37" s="285">
        <f>SUM(G30:G36)</f>
        <v>163000</v>
      </c>
      <c r="H37" s="285">
        <f t="shared" ref="H37:J37" si="7">SUM(H30:H36)</f>
        <v>10101.01</v>
      </c>
      <c r="I37" s="285">
        <f t="shared" si="7"/>
        <v>0</v>
      </c>
      <c r="J37" s="282">
        <f t="shared" si="7"/>
        <v>152898.99</v>
      </c>
    </row>
    <row r="38" spans="1:10" ht="16.5" thickBot="1">
      <c r="A38" s="332"/>
      <c r="B38" s="333" t="s">
        <v>787</v>
      </c>
      <c r="C38" s="334">
        <f>C23+C28+C37</f>
        <v>1598000</v>
      </c>
      <c r="D38" s="334">
        <f>D23+D28+D37</f>
        <v>20000</v>
      </c>
      <c r="E38" s="334">
        <f>E23+E28+E37</f>
        <v>-300000</v>
      </c>
      <c r="F38" s="334">
        <f>F23+F28+F37</f>
        <v>-300000</v>
      </c>
      <c r="G38" s="335">
        <f>G23+G28+G37</f>
        <v>1018000</v>
      </c>
      <c r="H38" s="335">
        <f>H23+H28+H37+H6+H4</f>
        <v>1158736.3700000001</v>
      </c>
      <c r="I38" s="335">
        <f>I23+I28+I37+I6+I4</f>
        <v>673945.12</v>
      </c>
      <c r="J38" s="373">
        <f t="shared" ref="J38" si="8">J23+J28+J37</f>
        <v>533208.75</v>
      </c>
    </row>
    <row r="39" spans="1:10" ht="43.5" customHeight="1" thickBot="1">
      <c r="A39" s="414" t="s">
        <v>17</v>
      </c>
      <c r="B39" s="415"/>
      <c r="C39" s="415"/>
      <c r="D39" s="415"/>
      <c r="E39" s="415"/>
      <c r="F39" s="415"/>
      <c r="G39" s="415"/>
      <c r="H39" s="415"/>
      <c r="I39" s="415"/>
      <c r="J39" s="416"/>
    </row>
    <row r="40" spans="1:10" ht="26.25" customHeight="1" thickBot="1">
      <c r="A40" s="414" t="s">
        <v>21</v>
      </c>
      <c r="B40" s="415"/>
      <c r="C40" s="415"/>
      <c r="D40" s="415"/>
      <c r="E40" s="415"/>
      <c r="F40" s="415"/>
      <c r="G40" s="415"/>
      <c r="H40" s="415"/>
      <c r="I40" s="415"/>
      <c r="J40" s="416"/>
    </row>
    <row r="41" spans="1:10" ht="39.75" customHeight="1" thickBot="1">
      <c r="A41" s="354" t="s">
        <v>175</v>
      </c>
      <c r="B41" s="355" t="s">
        <v>176</v>
      </c>
      <c r="C41" s="356" t="s">
        <v>227</v>
      </c>
      <c r="D41" s="357" t="s">
        <v>770</v>
      </c>
      <c r="E41" s="358" t="s">
        <v>769</v>
      </c>
      <c r="F41" s="357" t="s">
        <v>771</v>
      </c>
      <c r="G41" s="359" t="s">
        <v>772</v>
      </c>
      <c r="H41" s="360" t="s">
        <v>773</v>
      </c>
      <c r="I41" s="360" t="s">
        <v>774</v>
      </c>
      <c r="J41" s="361" t="s">
        <v>775</v>
      </c>
    </row>
    <row r="42" spans="1:10">
      <c r="A42" s="336" t="s">
        <v>792</v>
      </c>
      <c r="B42" s="337" t="s">
        <v>11</v>
      </c>
      <c r="C42" s="338"/>
      <c r="D42" s="338"/>
      <c r="E42" s="338"/>
      <c r="F42" s="339"/>
      <c r="G42" s="339"/>
      <c r="H42" s="236"/>
      <c r="I42" s="236"/>
      <c r="J42" s="330"/>
    </row>
    <row r="43" spans="1:10">
      <c r="A43" s="99" t="s">
        <v>491</v>
      </c>
      <c r="B43" s="110" t="s">
        <v>492</v>
      </c>
      <c r="C43" s="22"/>
      <c r="D43" s="22"/>
      <c r="E43" s="22"/>
      <c r="F43" s="89"/>
      <c r="G43" s="298">
        <v>67980</v>
      </c>
      <c r="H43" s="299">
        <v>24883.96</v>
      </c>
      <c r="I43" s="234"/>
      <c r="J43" s="374">
        <f>G43-H43</f>
        <v>43096.04</v>
      </c>
    </row>
    <row r="44" spans="1:10">
      <c r="A44" s="99" t="s">
        <v>493</v>
      </c>
      <c r="B44" s="110" t="s">
        <v>499</v>
      </c>
      <c r="C44" s="23"/>
      <c r="D44" s="23"/>
      <c r="E44" s="23"/>
      <c r="F44" s="90"/>
      <c r="G44" s="90">
        <v>324325.75</v>
      </c>
      <c r="H44" s="162">
        <v>19989.650000000001</v>
      </c>
      <c r="I44" s="162"/>
      <c r="J44" s="375">
        <f t="shared" ref="J44:J49" si="9">G44-H44</f>
        <v>304336.09999999998</v>
      </c>
    </row>
    <row r="45" spans="1:10">
      <c r="A45" s="99" t="s">
        <v>494</v>
      </c>
      <c r="B45" s="98" t="s">
        <v>649</v>
      </c>
      <c r="C45" s="23"/>
      <c r="D45" s="23"/>
      <c r="E45" s="23"/>
      <c r="F45" s="90"/>
      <c r="G45" s="298">
        <v>108463.12</v>
      </c>
      <c r="H45" s="162">
        <v>0</v>
      </c>
      <c r="I45" s="162"/>
      <c r="J45" s="375">
        <f t="shared" si="9"/>
        <v>108463.12</v>
      </c>
    </row>
    <row r="46" spans="1:10">
      <c r="A46" s="99" t="s">
        <v>497</v>
      </c>
      <c r="B46" s="98" t="s">
        <v>498</v>
      </c>
      <c r="C46" s="22"/>
      <c r="D46" s="22"/>
      <c r="E46" s="22"/>
      <c r="F46" s="89"/>
      <c r="G46" s="298">
        <v>15000</v>
      </c>
      <c r="H46" s="162">
        <v>0</v>
      </c>
      <c r="I46" s="162"/>
      <c r="J46" s="375">
        <f t="shared" si="9"/>
        <v>15000</v>
      </c>
    </row>
    <row r="47" spans="1:10">
      <c r="A47" s="101" t="s">
        <v>495</v>
      </c>
      <c r="B47" s="110" t="s">
        <v>496</v>
      </c>
      <c r="C47" s="2"/>
      <c r="D47" s="2"/>
      <c r="E47" s="2"/>
      <c r="F47" s="91"/>
      <c r="G47" s="298">
        <f>1099253</f>
        <v>1099253</v>
      </c>
      <c r="H47" s="162">
        <v>690992.44</v>
      </c>
      <c r="I47" s="162"/>
      <c r="J47" s="375">
        <f t="shared" si="9"/>
        <v>408260.56000000006</v>
      </c>
    </row>
    <row r="48" spans="1:10">
      <c r="A48" s="101" t="s">
        <v>538</v>
      </c>
      <c r="B48" s="116" t="s">
        <v>639</v>
      </c>
      <c r="C48" s="2"/>
      <c r="D48" s="2"/>
      <c r="E48" s="2"/>
      <c r="F48" s="91"/>
      <c r="G48" s="92">
        <v>13911048.75</v>
      </c>
      <c r="H48" s="162">
        <f>11712730.75-47980.24</f>
        <v>11664750.51</v>
      </c>
      <c r="I48" s="162"/>
      <c r="J48" s="375">
        <f t="shared" si="9"/>
        <v>2246298.2400000002</v>
      </c>
    </row>
    <row r="49" spans="1:10">
      <c r="A49" s="117" t="s">
        <v>636</v>
      </c>
      <c r="B49" s="116" t="s">
        <v>710</v>
      </c>
      <c r="C49" s="8"/>
      <c r="D49" s="8"/>
      <c r="E49" s="8"/>
      <c r="F49" s="92"/>
      <c r="G49" s="92">
        <v>255587.12</v>
      </c>
      <c r="H49" s="8">
        <f>226272.9-8772.04</f>
        <v>217500.86</v>
      </c>
      <c r="I49" s="162"/>
      <c r="J49" s="9">
        <f t="shared" si="9"/>
        <v>38086.260000000009</v>
      </c>
    </row>
    <row r="50" spans="1:10">
      <c r="A50" s="117" t="s">
        <v>638</v>
      </c>
      <c r="B50" s="116" t="s">
        <v>640</v>
      </c>
      <c r="C50" s="21"/>
      <c r="D50" s="21"/>
      <c r="E50" s="21"/>
      <c r="F50" s="94"/>
      <c r="G50" s="221">
        <v>35000</v>
      </c>
      <c r="H50" s="162"/>
      <c r="I50" s="162"/>
      <c r="J50" s="375">
        <f>G50</f>
        <v>35000</v>
      </c>
    </row>
    <row r="51" spans="1:10">
      <c r="A51" s="117" t="s">
        <v>637</v>
      </c>
      <c r="B51" s="116" t="s">
        <v>709</v>
      </c>
      <c r="C51" s="21"/>
      <c r="D51" s="21"/>
      <c r="E51" s="21"/>
      <c r="F51" s="94"/>
      <c r="G51" s="92">
        <v>183394.52</v>
      </c>
      <c r="H51" s="162"/>
      <c r="I51" s="162"/>
      <c r="J51" s="375">
        <f>G51-H51</f>
        <v>183394.52</v>
      </c>
    </row>
    <row r="52" spans="1:10" ht="30.75" customHeight="1">
      <c r="A52" s="118"/>
      <c r="B52" s="119" t="s">
        <v>784</v>
      </c>
      <c r="C52" s="44" t="e">
        <f>#REF!+#REF!+#REF!+#REF!+#REF!+#REF!+#REF!+#REF!+#REF!</f>
        <v>#REF!</v>
      </c>
      <c r="D52" s="44" t="e">
        <f>#REF!+#REF!+#REF!+#REF!+#REF!+#REF!+#REF!+#REF!+#REF!</f>
        <v>#REF!</v>
      </c>
      <c r="E52" s="44" t="e">
        <f>#REF!+#REF!+#REF!+#REF!+#REF!+#REF!+#REF!+#REF!+#REF!</f>
        <v>#REF!</v>
      </c>
      <c r="F52" s="44" t="e">
        <f>#REF!+#REF!+#REF!+#REF!+#REF!+#REF!+#REF!+#REF!+#REF!</f>
        <v>#REF!</v>
      </c>
      <c r="G52" s="239">
        <f>SUM(G43:G51)</f>
        <v>16000052.26</v>
      </c>
      <c r="H52" s="239">
        <f>SUM(H43:H51)</f>
        <v>12618117.42</v>
      </c>
      <c r="I52" s="239"/>
      <c r="J52" s="376">
        <f>SUM(J43:J51)</f>
        <v>3381934.8400000003</v>
      </c>
    </row>
    <row r="53" spans="1:10" ht="23.25" customHeight="1">
      <c r="A53" s="420" t="s">
        <v>785</v>
      </c>
      <c r="B53" s="421"/>
      <c r="C53" s="421"/>
      <c r="D53" s="421"/>
      <c r="E53" s="421"/>
      <c r="F53" s="421"/>
      <c r="G53" s="421"/>
      <c r="H53" s="421"/>
      <c r="I53" s="421"/>
      <c r="J53" s="422"/>
    </row>
    <row r="54" spans="1:10" ht="21.75" customHeight="1">
      <c r="A54" s="99" t="s">
        <v>786</v>
      </c>
      <c r="B54" s="120" t="s">
        <v>11</v>
      </c>
      <c r="C54" s="121"/>
      <c r="D54" s="121"/>
      <c r="E54" s="121"/>
      <c r="F54" s="122"/>
      <c r="G54" s="122"/>
      <c r="H54" s="234"/>
      <c r="I54" s="234"/>
      <c r="J54" s="244"/>
    </row>
    <row r="55" spans="1:10">
      <c r="A55" s="97" t="s">
        <v>495</v>
      </c>
      <c r="B55" s="110" t="s">
        <v>12</v>
      </c>
      <c r="C55" s="2"/>
      <c r="D55" s="2"/>
      <c r="E55" s="2"/>
      <c r="F55" s="91"/>
      <c r="G55" s="91">
        <v>1898000</v>
      </c>
      <c r="H55" s="234">
        <v>63014.78</v>
      </c>
      <c r="I55" s="234"/>
      <c r="J55" s="244">
        <f>G55-H55</f>
        <v>1834985.22</v>
      </c>
    </row>
    <row r="56" spans="1:10">
      <c r="A56" s="101" t="s">
        <v>538</v>
      </c>
      <c r="B56" s="116" t="s">
        <v>551</v>
      </c>
      <c r="C56" s="2"/>
      <c r="D56" s="2"/>
      <c r="E56" s="2"/>
      <c r="F56" s="91"/>
      <c r="G56" s="91">
        <v>275000</v>
      </c>
      <c r="H56" s="234"/>
      <c r="I56" s="234"/>
      <c r="J56" s="244">
        <f>G56-H56</f>
        <v>275000</v>
      </c>
    </row>
    <row r="57" spans="1:10" ht="27.75" customHeight="1">
      <c r="A57" s="118"/>
      <c r="B57" s="119" t="s">
        <v>168</v>
      </c>
      <c r="C57" s="43" t="e">
        <f>#REF!+#REF!</f>
        <v>#REF!</v>
      </c>
      <c r="D57" s="43" t="e">
        <f>#REF!+#REF!</f>
        <v>#REF!</v>
      </c>
      <c r="E57" s="43" t="e">
        <f>#REF!+#REF!</f>
        <v>#REF!</v>
      </c>
      <c r="F57" s="43" t="e">
        <f>#REF!+#REF!</f>
        <v>#REF!</v>
      </c>
      <c r="G57" s="241">
        <f>SUM(G55:G56)</f>
        <v>2173000</v>
      </c>
      <c r="H57" s="241">
        <f>H55+H56</f>
        <v>63014.78</v>
      </c>
      <c r="I57" s="241">
        <f>I55+I56</f>
        <v>0</v>
      </c>
      <c r="J57" s="377">
        <f>J55+J56</f>
        <v>2109985.2199999997</v>
      </c>
    </row>
    <row r="58" spans="1:10" ht="46.5" customHeight="1">
      <c r="A58" s="283"/>
      <c r="B58" s="295" t="s">
        <v>16</v>
      </c>
      <c r="C58" s="296"/>
      <c r="D58" s="296"/>
      <c r="E58" s="296"/>
      <c r="F58" s="297"/>
      <c r="G58" s="297">
        <f>G52+G57</f>
        <v>18173052.259999998</v>
      </c>
      <c r="H58" s="297">
        <f>H52+H57</f>
        <v>12681132.199999999</v>
      </c>
      <c r="I58" s="297">
        <f>I52+I57</f>
        <v>0</v>
      </c>
      <c r="J58" s="378">
        <f>J52+J57</f>
        <v>5491920.0600000005</v>
      </c>
    </row>
    <row r="59" spans="1:10" ht="25.5">
      <c r="A59" s="390">
        <v>16</v>
      </c>
      <c r="B59" s="98" t="s">
        <v>30</v>
      </c>
      <c r="C59" s="23"/>
      <c r="D59" s="23"/>
      <c r="E59" s="23"/>
      <c r="F59" s="90"/>
      <c r="G59" s="90"/>
      <c r="H59" s="234"/>
      <c r="I59" s="234"/>
      <c r="J59" s="244"/>
    </row>
    <row r="60" spans="1:10" ht="17.25" customHeight="1">
      <c r="A60" s="97" t="s">
        <v>621</v>
      </c>
      <c r="B60" s="98" t="s">
        <v>622</v>
      </c>
      <c r="C60" s="23"/>
      <c r="D60" s="23"/>
      <c r="E60" s="23"/>
      <c r="F60" s="90"/>
      <c r="G60" s="90"/>
      <c r="H60" s="234"/>
      <c r="I60" s="234"/>
      <c r="J60" s="244"/>
    </row>
    <row r="61" spans="1:10" ht="17.25" customHeight="1">
      <c r="A61" s="126" t="s">
        <v>623</v>
      </c>
      <c r="B61" s="114" t="s">
        <v>624</v>
      </c>
      <c r="C61" s="51">
        <v>65000</v>
      </c>
      <c r="D61" s="51"/>
      <c r="E61" s="51"/>
      <c r="F61" s="86">
        <v>-60000</v>
      </c>
      <c r="G61" s="86">
        <f>C61+D61+F61</f>
        <v>5000</v>
      </c>
      <c r="H61" s="234"/>
      <c r="I61" s="234"/>
      <c r="J61" s="244">
        <f>G61-H61</f>
        <v>5000</v>
      </c>
    </row>
    <row r="62" spans="1:10" ht="17.25" customHeight="1">
      <c r="A62" s="127"/>
      <c r="B62" s="113" t="s">
        <v>625</v>
      </c>
      <c r="C62" s="41">
        <f>C61</f>
        <v>65000</v>
      </c>
      <c r="D62" s="41">
        <f>D61</f>
        <v>0</v>
      </c>
      <c r="E62" s="41">
        <f>E61</f>
        <v>0</v>
      </c>
      <c r="F62" s="41">
        <f>F61</f>
        <v>-60000</v>
      </c>
      <c r="G62" s="240">
        <f>G61</f>
        <v>5000</v>
      </c>
      <c r="H62" s="240">
        <f t="shared" ref="H62:J62" si="10">H61</f>
        <v>0</v>
      </c>
      <c r="I62" s="240">
        <f t="shared" si="10"/>
        <v>0</v>
      </c>
      <c r="J62" s="379">
        <f t="shared" si="10"/>
        <v>5000</v>
      </c>
    </row>
    <row r="63" spans="1:10" ht="17.25" customHeight="1">
      <c r="A63" s="128" t="s">
        <v>507</v>
      </c>
      <c r="B63" s="129" t="s">
        <v>589</v>
      </c>
      <c r="C63" s="48">
        <v>103000</v>
      </c>
      <c r="D63" s="48"/>
      <c r="E63" s="48"/>
      <c r="F63" s="82"/>
      <c r="G63" s="82">
        <f>C63+D63+F63</f>
        <v>103000</v>
      </c>
      <c r="H63" s="349">
        <v>19389.75</v>
      </c>
      <c r="I63" s="234"/>
      <c r="J63" s="244">
        <f>G63-H63</f>
        <v>83610.25</v>
      </c>
    </row>
    <row r="64" spans="1:10" ht="27" customHeight="1">
      <c r="A64" s="130"/>
      <c r="B64" s="129" t="s">
        <v>590</v>
      </c>
      <c r="C64" s="10"/>
      <c r="D64" s="10"/>
      <c r="E64" s="10"/>
      <c r="F64" s="95"/>
      <c r="G64" s="82"/>
      <c r="H64" s="234"/>
      <c r="I64" s="234"/>
      <c r="J64" s="244">
        <f t="shared" ref="J64:J66" si="11">G64-H64</f>
        <v>0</v>
      </c>
    </row>
    <row r="65" spans="1:10">
      <c r="A65" s="383"/>
      <c r="B65" s="384" t="s">
        <v>594</v>
      </c>
      <c r="C65" s="385"/>
      <c r="D65" s="385"/>
      <c r="E65" s="385"/>
      <c r="F65" s="386"/>
      <c r="G65" s="387"/>
      <c r="H65" s="388"/>
      <c r="I65" s="388"/>
      <c r="J65" s="389">
        <f t="shared" si="11"/>
        <v>0</v>
      </c>
    </row>
    <row r="66" spans="1:10">
      <c r="A66" s="130"/>
      <c r="B66" s="104" t="s">
        <v>593</v>
      </c>
      <c r="C66" s="10"/>
      <c r="D66" s="10"/>
      <c r="E66" s="10"/>
      <c r="F66" s="95"/>
      <c r="G66" s="82">
        <f t="shared" ref="G66" si="12">C66+D66+F66</f>
        <v>0</v>
      </c>
      <c r="H66" s="234"/>
      <c r="I66" s="234"/>
      <c r="J66" s="244">
        <f t="shared" si="11"/>
        <v>0</v>
      </c>
    </row>
    <row r="67" spans="1:10" ht="18" customHeight="1" thickBot="1">
      <c r="A67" s="125"/>
      <c r="B67" s="113" t="s">
        <v>169</v>
      </c>
      <c r="C67" s="41">
        <f t="shared" ref="C67:J67" si="13">C63</f>
        <v>103000</v>
      </c>
      <c r="D67" s="41">
        <f t="shared" si="13"/>
        <v>0</v>
      </c>
      <c r="E67" s="41">
        <f t="shared" si="13"/>
        <v>0</v>
      </c>
      <c r="F67" s="41">
        <f t="shared" si="13"/>
        <v>0</v>
      </c>
      <c r="G67" s="240">
        <f t="shared" si="13"/>
        <v>103000</v>
      </c>
      <c r="H67" s="240">
        <f t="shared" si="13"/>
        <v>19389.75</v>
      </c>
      <c r="I67" s="240">
        <f t="shared" si="13"/>
        <v>0</v>
      </c>
      <c r="J67" s="379">
        <f t="shared" si="13"/>
        <v>83610.25</v>
      </c>
    </row>
    <row r="68" spans="1:10" ht="57" customHeight="1" thickBot="1">
      <c r="A68" s="354" t="s">
        <v>175</v>
      </c>
      <c r="B68" s="355" t="s">
        <v>176</v>
      </c>
      <c r="C68" s="356" t="s">
        <v>227</v>
      </c>
      <c r="D68" s="357" t="s">
        <v>770</v>
      </c>
      <c r="E68" s="358" t="s">
        <v>769</v>
      </c>
      <c r="F68" s="357" t="s">
        <v>771</v>
      </c>
      <c r="G68" s="359" t="s">
        <v>772</v>
      </c>
      <c r="H68" s="360" t="s">
        <v>773</v>
      </c>
      <c r="I68" s="360" t="s">
        <v>774</v>
      </c>
      <c r="J68" s="361" t="s">
        <v>775</v>
      </c>
    </row>
    <row r="69" spans="1:10">
      <c r="A69" s="105" t="s">
        <v>547</v>
      </c>
      <c r="B69" s="102" t="s">
        <v>13</v>
      </c>
      <c r="C69" s="2"/>
      <c r="D69" s="2"/>
      <c r="E69" s="2"/>
      <c r="F69" s="91"/>
      <c r="G69" s="91"/>
      <c r="H69" s="234"/>
      <c r="I69" s="234"/>
      <c r="J69" s="244"/>
    </row>
    <row r="70" spans="1:10">
      <c r="A70" s="131" t="s">
        <v>546</v>
      </c>
      <c r="B70" s="132" t="s">
        <v>548</v>
      </c>
      <c r="C70" s="48">
        <v>30000</v>
      </c>
      <c r="D70" s="48"/>
      <c r="E70" s="48"/>
      <c r="F70" s="82"/>
      <c r="G70" s="82">
        <f>C70+D70+F70</f>
        <v>30000</v>
      </c>
      <c r="H70" s="234"/>
      <c r="I70" s="234"/>
      <c r="J70" s="244">
        <f>G70-H70</f>
        <v>30000</v>
      </c>
    </row>
    <row r="71" spans="1:10">
      <c r="A71" s="131" t="s">
        <v>549</v>
      </c>
      <c r="B71" s="132" t="s">
        <v>550</v>
      </c>
      <c r="C71" s="48">
        <v>818600</v>
      </c>
      <c r="D71" s="48"/>
      <c r="E71" s="48"/>
      <c r="F71" s="82"/>
      <c r="G71" s="82">
        <f>C71+D71</f>
        <v>818600</v>
      </c>
      <c r="H71" s="234"/>
      <c r="I71" s="234"/>
      <c r="J71" s="244">
        <f>G71-H71</f>
        <v>818600</v>
      </c>
    </row>
    <row r="72" spans="1:10" ht="18" customHeight="1">
      <c r="A72" s="133"/>
      <c r="B72" s="113" t="s">
        <v>14</v>
      </c>
      <c r="C72" s="42">
        <f>C70+C71</f>
        <v>848600</v>
      </c>
      <c r="D72" s="42">
        <f>D70+D71</f>
        <v>0</v>
      </c>
      <c r="E72" s="42">
        <f>E70+E71</f>
        <v>0</v>
      </c>
      <c r="F72" s="42">
        <f t="shared" ref="F72:J72" si="14">F70+F71</f>
        <v>0</v>
      </c>
      <c r="G72" s="220">
        <f t="shared" si="14"/>
        <v>848600</v>
      </c>
      <c r="H72" s="220">
        <f t="shared" si="14"/>
        <v>0</v>
      </c>
      <c r="I72" s="220">
        <f t="shared" si="14"/>
        <v>0</v>
      </c>
      <c r="J72" s="34">
        <f t="shared" si="14"/>
        <v>848600</v>
      </c>
    </row>
    <row r="73" spans="1:10" ht="21.75" customHeight="1">
      <c r="A73" s="283"/>
      <c r="B73" s="284" t="s">
        <v>15</v>
      </c>
      <c r="C73" s="296">
        <f t="shared" ref="C73:J73" si="15">C62+C67+C72</f>
        <v>1016600</v>
      </c>
      <c r="D73" s="296">
        <f t="shared" si="15"/>
        <v>0</v>
      </c>
      <c r="E73" s="296">
        <f t="shared" si="15"/>
        <v>0</v>
      </c>
      <c r="F73" s="296">
        <f t="shared" si="15"/>
        <v>-60000</v>
      </c>
      <c r="G73" s="297">
        <f t="shared" si="15"/>
        <v>956600</v>
      </c>
      <c r="H73" s="297">
        <f t="shared" si="15"/>
        <v>19389.75</v>
      </c>
      <c r="I73" s="297">
        <f t="shared" si="15"/>
        <v>0</v>
      </c>
      <c r="J73" s="378">
        <f t="shared" si="15"/>
        <v>937210.25</v>
      </c>
    </row>
    <row r="74" spans="1:10" ht="30" customHeight="1">
      <c r="A74" s="99">
        <v>18</v>
      </c>
      <c r="B74" s="134" t="s">
        <v>666</v>
      </c>
      <c r="C74" s="45"/>
      <c r="D74" s="45"/>
      <c r="E74" s="45"/>
      <c r="F74" s="96"/>
      <c r="G74" s="96"/>
      <c r="H74" s="234"/>
      <c r="I74" s="234"/>
      <c r="J74" s="244"/>
    </row>
    <row r="75" spans="1:10" ht="13.5" customHeight="1">
      <c r="A75" s="380" t="s">
        <v>667</v>
      </c>
      <c r="B75" s="135" t="s">
        <v>668</v>
      </c>
      <c r="C75" s="46">
        <v>5000</v>
      </c>
      <c r="D75" s="46"/>
      <c r="E75" s="46"/>
      <c r="F75" s="93"/>
      <c r="G75" s="93">
        <f>C75+D75+F75</f>
        <v>5000</v>
      </c>
      <c r="H75" s="234"/>
      <c r="I75" s="234"/>
      <c r="J75" s="244">
        <f>G75-H75</f>
        <v>5000</v>
      </c>
    </row>
    <row r="76" spans="1:10" ht="18.75" customHeight="1">
      <c r="A76" s="381"/>
      <c r="B76" s="287" t="s">
        <v>669</v>
      </c>
      <c r="C76" s="288">
        <f>C75</f>
        <v>5000</v>
      </c>
      <c r="D76" s="288">
        <f>D75</f>
        <v>0</v>
      </c>
      <c r="E76" s="288">
        <f>E75</f>
        <v>0</v>
      </c>
      <c r="F76" s="288">
        <f t="shared" ref="F76:J76" si="16">F75</f>
        <v>0</v>
      </c>
      <c r="G76" s="285">
        <f t="shared" si="16"/>
        <v>5000</v>
      </c>
      <c r="H76" s="285">
        <f t="shared" si="16"/>
        <v>0</v>
      </c>
      <c r="I76" s="285">
        <f t="shared" si="16"/>
        <v>0</v>
      </c>
      <c r="J76" s="282">
        <f t="shared" si="16"/>
        <v>5000</v>
      </c>
    </row>
    <row r="77" spans="1:10" ht="50.25" customHeight="1" thickBot="1">
      <c r="A77" s="303"/>
      <c r="B77" s="304" t="s">
        <v>670</v>
      </c>
      <c r="C77" s="305" t="e">
        <f>C38+#REF!+C73+C76</f>
        <v>#REF!</v>
      </c>
      <c r="D77" s="305" t="e">
        <f>D38+#REF!+D73+D76</f>
        <v>#REF!</v>
      </c>
      <c r="E77" s="305" t="e">
        <f>E38+#REF!+E73+E76</f>
        <v>#REF!</v>
      </c>
      <c r="F77" s="305" t="e">
        <f>F38+#REF!+F73+F76</f>
        <v>#REF!</v>
      </c>
      <c r="G77" s="306">
        <f>G38+G58+G73+G76</f>
        <v>20152652.259999998</v>
      </c>
      <c r="H77" s="306">
        <f>H38+H58+H73+H76</f>
        <v>13859258.32</v>
      </c>
      <c r="I77" s="306">
        <f>I38+I58+I73+I76</f>
        <v>673945.12</v>
      </c>
      <c r="J77" s="382">
        <f>J38+J58+J73+J76</f>
        <v>6967339.0600000005</v>
      </c>
    </row>
    <row r="78" spans="1:10" ht="60" customHeight="1" thickBot="1">
      <c r="A78" s="308"/>
      <c r="B78" s="307" t="s">
        <v>793</v>
      </c>
      <c r="C78" s="309"/>
      <c r="D78" s="309"/>
      <c r="E78" s="309"/>
      <c r="F78" s="309"/>
      <c r="G78" s="310">
        <f>G77+'εσοδ-εξοδ'!G355+'εσοδ-εξοδ'!G386</f>
        <v>40862470.259999998</v>
      </c>
      <c r="H78" s="310">
        <f>H77+'εσοδ-εξοδ'!H355+'εσοδ-εξοδ'!H386</f>
        <v>33778509.810000002</v>
      </c>
      <c r="I78" s="310">
        <f>I77+'εσοδ-εξοδ'!I355+'εσοδ-εξοδ'!I386</f>
        <v>5204876.17</v>
      </c>
      <c r="J78" s="311">
        <f>J77+'εσοδ-εξοδ'!J355+'εσοδ-εξοδ'!J386</f>
        <v>12288836.620000003</v>
      </c>
    </row>
    <row r="79" spans="1:10" ht="14.25">
      <c r="C79" s="137"/>
      <c r="D79" s="137"/>
      <c r="E79" s="137"/>
      <c r="F79" s="137"/>
      <c r="G79" s="137"/>
    </row>
  </sheetData>
  <mergeCells count="13">
    <mergeCell ref="A39:J39"/>
    <mergeCell ref="A40:J40"/>
    <mergeCell ref="A53:J53"/>
    <mergeCell ref="A1:J1"/>
    <mergeCell ref="A2:J2"/>
    <mergeCell ref="G33:G34"/>
    <mergeCell ref="A33:A34"/>
    <mergeCell ref="B33:B34"/>
    <mergeCell ref="C33:C34"/>
    <mergeCell ref="D33:D34"/>
    <mergeCell ref="H33:H34"/>
    <mergeCell ref="I33:I34"/>
    <mergeCell ref="J33:J34"/>
  </mergeCells>
  <phoneticPr fontId="7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5" firstPageNumber="11" orientation="landscape" useFirstPageNumber="1" horizontalDpi="300" verticalDpi="300" r:id="rId1"/>
  <headerFooter alignWithMargins="0">
    <oddHeader>&amp;L&amp;8   ΔΗΜΟΤΙΚΗ ΕΠΙΧΕΙΡΗΣΗ
ΥΔΡΕΥΣΗΣ ΑΠΟΧΕΤΕΥΣΗΣ
              ΠΑΤΡΑΣ</oddHeader>
    <oddFooter>&amp;R&amp;P</oddFooter>
  </headerFooter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2</vt:i4>
      </vt:variant>
    </vt:vector>
  </HeadingPairs>
  <TitlesOfParts>
    <vt:vector size="4" baseType="lpstr">
      <vt:lpstr>εσοδ-εξοδ</vt:lpstr>
      <vt:lpstr>επενδυσεις</vt:lpstr>
      <vt:lpstr>επενδυσεις!Print_Area</vt:lpstr>
      <vt:lpstr>'εσοδ-εξοδ'!Print_Titles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user032</cp:lastModifiedBy>
  <cp:lastPrinted>2014-06-27T08:26:23Z</cp:lastPrinted>
  <dcterms:created xsi:type="dcterms:W3CDTF">2003-04-22T11:15:13Z</dcterms:created>
  <dcterms:modified xsi:type="dcterms:W3CDTF">2014-06-30T11:10:25Z</dcterms:modified>
</cp:coreProperties>
</file>